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porabnik\Downloads\"/>
    </mc:Choice>
  </mc:AlternateContent>
  <xr:revisionPtr revIDLastSave="0" documentId="13_ncr:1_{AB28B294-FCDD-4344-A251-3E9E8494B4F0}" xr6:coauthVersionLast="47" xr6:coauthVersionMax="47" xr10:uidLastSave="{00000000-0000-0000-0000-000000000000}"/>
  <bookViews>
    <workbookView xWindow="-120" yWindow="-120" windowWidth="29040" windowHeight="15720" tabRatio="1000" activeTab="11" xr2:uid="{3AA39C53-D723-4777-81E0-C768E7EF1E53}"/>
  </bookViews>
  <sheets>
    <sheet name="Osnovni podatki čebelarstva" sheetId="17" r:id="rId1"/>
    <sheet name="Prihodki" sheetId="9" r:id="rId2"/>
    <sheet name="Osnovna sredstva - AM" sheetId="7" r:id="rId3"/>
    <sheet name="Stroški vzdrževanja osn. sred." sheetId="22" r:id="rId4"/>
    <sheet name="Stroški orodja" sheetId="15" r:id="rId5"/>
    <sheet name="Materialni stroški" sheetId="14" r:id="rId6"/>
    <sheet name="Stroški zdravil" sheetId="16" r:id="rId7"/>
    <sheet name="Strošek embalaže" sheetId="20" r:id="rId8"/>
    <sheet name="Zavarovanje" sheetId="23" r:id="rId9"/>
    <sheet name="Potni stroški" sheetId="10" r:id="rId10"/>
    <sheet name="Strošek dela" sheetId="24" r:id="rId11"/>
    <sheet name=" Stroški skupaj in lastna cena" sheetId="21" r:id="rId12"/>
    <sheet name="Skupaj dohodek zaslužek" sheetId="8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0" l="1"/>
  <c r="F5" i="10"/>
  <c r="F35" i="10" s="1"/>
  <c r="B14" i="21" s="1"/>
  <c r="F6" i="10"/>
  <c r="F7" i="10"/>
  <c r="F3" i="10"/>
  <c r="C32" i="21"/>
  <c r="F95" i="7"/>
  <c r="G95" i="7" s="1"/>
  <c r="F94" i="7"/>
  <c r="G94" i="7" s="1"/>
  <c r="F93" i="7"/>
  <c r="G93" i="7" s="1"/>
  <c r="F92" i="7"/>
  <c r="C92" i="7"/>
  <c r="F86" i="7"/>
  <c r="G86" i="7" s="1"/>
  <c r="F85" i="7"/>
  <c r="G85" i="7" s="1"/>
  <c r="F84" i="7"/>
  <c r="G84" i="7" s="1"/>
  <c r="F83" i="7"/>
  <c r="C83" i="7"/>
  <c r="E89" i="14"/>
  <c r="E88" i="14"/>
  <c r="E87" i="14"/>
  <c r="E86" i="14"/>
  <c r="E85" i="14"/>
  <c r="E84" i="14"/>
  <c r="E83" i="14"/>
  <c r="E82" i="14"/>
  <c r="E90" i="14" s="1"/>
  <c r="E81" i="14"/>
  <c r="E76" i="14"/>
  <c r="E75" i="14"/>
  <c r="E74" i="14"/>
  <c r="E73" i="14"/>
  <c r="E72" i="14"/>
  <c r="E71" i="14"/>
  <c r="E70" i="14"/>
  <c r="E77" i="14" s="1"/>
  <c r="E69" i="14"/>
  <c r="E68" i="14"/>
  <c r="E64" i="14"/>
  <c r="E63" i="14"/>
  <c r="E62" i="14"/>
  <c r="E61" i="14"/>
  <c r="E60" i="14"/>
  <c r="E59" i="14"/>
  <c r="E58" i="14"/>
  <c r="E65" i="14" s="1"/>
  <c r="E57" i="14"/>
  <c r="E56" i="14"/>
  <c r="E52" i="14"/>
  <c r="E51" i="14"/>
  <c r="E50" i="14"/>
  <c r="E49" i="14"/>
  <c r="E48" i="14"/>
  <c r="E47" i="14"/>
  <c r="E46" i="14"/>
  <c r="E53" i="14" s="1"/>
  <c r="E45" i="14"/>
  <c r="E44" i="14"/>
  <c r="E32" i="14"/>
  <c r="E41" i="14" s="1"/>
  <c r="E33" i="14"/>
  <c r="E34" i="14"/>
  <c r="E35" i="14"/>
  <c r="E36" i="14"/>
  <c r="E37" i="14"/>
  <c r="E38" i="14"/>
  <c r="E39" i="14"/>
  <c r="E40" i="14"/>
  <c r="F77" i="7"/>
  <c r="G77" i="7" s="1"/>
  <c r="F76" i="7"/>
  <c r="G76" i="7" s="1"/>
  <c r="F75" i="7"/>
  <c r="G75" i="7" s="1"/>
  <c r="F74" i="7"/>
  <c r="C74" i="7"/>
  <c r="F108" i="7"/>
  <c r="C108" i="7"/>
  <c r="E2" i="20"/>
  <c r="D12" i="22"/>
  <c r="G92" i="7" l="1"/>
  <c r="G99" i="7" s="1"/>
  <c r="B27" i="21" s="1"/>
  <c r="G83" i="7"/>
  <c r="G90" i="7" s="1"/>
  <c r="B26" i="21" s="1"/>
  <c r="G74" i="7"/>
  <c r="G81" i="7" s="1"/>
  <c r="B25" i="21" s="1"/>
  <c r="G108" i="7"/>
  <c r="G112" i="7" s="1"/>
  <c r="B31" i="21" s="1"/>
  <c r="B81" i="17" l="1"/>
  <c r="C10" i="9" s="1"/>
  <c r="F47" i="17"/>
  <c r="F48" i="17" s="1"/>
  <c r="F59" i="17"/>
  <c r="F60" i="17" s="1"/>
  <c r="F53" i="17"/>
  <c r="F54" i="17" s="1"/>
  <c r="I47" i="17"/>
  <c r="I48" i="17" s="1"/>
  <c r="I21" i="17"/>
  <c r="I22" i="17"/>
  <c r="I23" i="17"/>
  <c r="I20" i="17"/>
  <c r="F21" i="17"/>
  <c r="F22" i="17"/>
  <c r="F23" i="17"/>
  <c r="I11" i="17"/>
  <c r="I12" i="17"/>
  <c r="I13" i="17"/>
  <c r="I14" i="17"/>
  <c r="I10" i="17"/>
  <c r="I39" i="17"/>
  <c r="I40" i="17"/>
  <c r="I41" i="17"/>
  <c r="I38" i="17"/>
  <c r="F39" i="17"/>
  <c r="F40" i="17"/>
  <c r="F41" i="17"/>
  <c r="F38" i="17"/>
  <c r="F30" i="17"/>
  <c r="F31" i="17"/>
  <c r="F32" i="17"/>
  <c r="F29" i="17"/>
  <c r="I30" i="17"/>
  <c r="I31" i="17"/>
  <c r="I32" i="17"/>
  <c r="I29" i="17"/>
  <c r="I53" i="17"/>
  <c r="I54" i="17" s="1"/>
  <c r="F68" i="17"/>
  <c r="F69" i="17" s="1"/>
  <c r="B82" i="17" s="1"/>
  <c r="F64" i="17"/>
  <c r="I59" i="17"/>
  <c r="I60" i="17" s="1"/>
  <c r="J60" i="17" l="1"/>
  <c r="B80" i="17" s="1"/>
  <c r="I33" i="17"/>
  <c r="F33" i="17"/>
  <c r="F42" i="17"/>
  <c r="I42" i="17"/>
  <c r="I15" i="17"/>
  <c r="I24" i="17"/>
  <c r="J48" i="17"/>
  <c r="B78" i="17" s="1"/>
  <c r="J54" i="17"/>
  <c r="B79" i="17" s="1"/>
  <c r="F65" i="7"/>
  <c r="J33" i="17" l="1"/>
  <c r="B76" i="17" s="1"/>
  <c r="J42" i="17"/>
  <c r="B77" i="17" s="1"/>
  <c r="B3" i="17"/>
  <c r="B1" i="14" s="1"/>
  <c r="B4" i="17"/>
  <c r="B4" i="21" s="1"/>
  <c r="F20" i="17"/>
  <c r="F24" i="17" s="1"/>
  <c r="J24" i="17" s="1"/>
  <c r="B24" i="17"/>
  <c r="F11" i="17"/>
  <c r="F12" i="17"/>
  <c r="F13" i="17"/>
  <c r="F14" i="17"/>
  <c r="F10" i="17"/>
  <c r="B12" i="23"/>
  <c r="B12" i="21" s="1"/>
  <c r="B15" i="17"/>
  <c r="B2" i="20" s="1"/>
  <c r="B3" i="20" s="1"/>
  <c r="B2" i="21"/>
  <c r="D14" i="16"/>
  <c r="E14" i="16" s="1"/>
  <c r="G14" i="16" s="1"/>
  <c r="D13" i="16"/>
  <c r="E13" i="16" s="1"/>
  <c r="G13" i="16" s="1"/>
  <c r="E6" i="16"/>
  <c r="G6" i="16" s="1"/>
  <c r="E7" i="16"/>
  <c r="G7" i="16" s="1"/>
  <c r="E8" i="16"/>
  <c r="G8" i="16" s="1"/>
  <c r="E9" i="16"/>
  <c r="G9" i="16" s="1"/>
  <c r="E10" i="16"/>
  <c r="G10" i="16" s="1"/>
  <c r="E11" i="16"/>
  <c r="G11" i="16" s="1"/>
  <c r="E12" i="16"/>
  <c r="G12" i="16" s="1"/>
  <c r="E5" i="16"/>
  <c r="G5" i="16" s="1"/>
  <c r="E3" i="15"/>
  <c r="E4" i="15"/>
  <c r="E5" i="15"/>
  <c r="E6" i="15"/>
  <c r="E7" i="15"/>
  <c r="E8" i="15"/>
  <c r="E9" i="15"/>
  <c r="E10" i="15"/>
  <c r="E11" i="15"/>
  <c r="E12" i="15"/>
  <c r="E13" i="15"/>
  <c r="E2" i="15"/>
  <c r="C16" i="7"/>
  <c r="E19" i="14"/>
  <c r="E23" i="14"/>
  <c r="E15" i="14"/>
  <c r="E16" i="14"/>
  <c r="E17" i="14"/>
  <c r="E18" i="14"/>
  <c r="E20" i="14"/>
  <c r="E21" i="14"/>
  <c r="E22" i="14"/>
  <c r="E24" i="14"/>
  <c r="E25" i="14"/>
  <c r="E26" i="14"/>
  <c r="E27" i="14"/>
  <c r="C6" i="20"/>
  <c r="D15" i="20" s="1"/>
  <c r="D13" i="20"/>
  <c r="D17" i="20"/>
  <c r="D18" i="20"/>
  <c r="D19" i="20"/>
  <c r="D20" i="20"/>
  <c r="D21" i="20"/>
  <c r="D22" i="20"/>
  <c r="D23" i="20"/>
  <c r="D24" i="20"/>
  <c r="D25" i="20"/>
  <c r="D26" i="20"/>
  <c r="D27" i="20"/>
  <c r="D12" i="20"/>
  <c r="D11" i="20"/>
  <c r="D10" i="20"/>
  <c r="D9" i="20"/>
  <c r="E5" i="20"/>
  <c r="E4" i="20"/>
  <c r="E3" i="20"/>
  <c r="F51" i="7"/>
  <c r="F52" i="7"/>
  <c r="F53" i="7"/>
  <c r="F54" i="7"/>
  <c r="F55" i="7"/>
  <c r="G55" i="7" s="1"/>
  <c r="C54" i="7"/>
  <c r="C53" i="7"/>
  <c r="C52" i="7"/>
  <c r="C51" i="7"/>
  <c r="C65" i="7"/>
  <c r="F24" i="7"/>
  <c r="C27" i="7"/>
  <c r="C26" i="7"/>
  <c r="C24" i="7"/>
  <c r="F101" i="7"/>
  <c r="F67" i="7"/>
  <c r="F68" i="7"/>
  <c r="F66" i="7"/>
  <c r="F59" i="7"/>
  <c r="F60" i="7"/>
  <c r="F61" i="7"/>
  <c r="F58" i="7"/>
  <c r="F10" i="7"/>
  <c r="F11" i="7"/>
  <c r="G11" i="7" s="1"/>
  <c r="F12" i="7"/>
  <c r="F13" i="7"/>
  <c r="F14" i="7"/>
  <c r="F15" i="7"/>
  <c r="F16" i="7"/>
  <c r="F17" i="7"/>
  <c r="F18" i="7"/>
  <c r="F19" i="7"/>
  <c r="F20" i="7"/>
  <c r="F21" i="7"/>
  <c r="F22" i="7"/>
  <c r="F23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G43" i="7" s="1"/>
  <c r="F44" i="7"/>
  <c r="F45" i="7"/>
  <c r="G45" i="7" s="1"/>
  <c r="F46" i="7"/>
  <c r="F47" i="7"/>
  <c r="F48" i="7"/>
  <c r="G48" i="7" s="1"/>
  <c r="F49" i="7"/>
  <c r="F50" i="7"/>
  <c r="F5" i="7"/>
  <c r="F6" i="7"/>
  <c r="F4" i="7"/>
  <c r="D6" i="14" l="1"/>
  <c r="E6" i="14" s="1"/>
  <c r="D5" i="14"/>
  <c r="E5" i="14" s="1"/>
  <c r="G26" i="7"/>
  <c r="G16" i="7"/>
  <c r="B2" i="14"/>
  <c r="D13" i="14" s="1"/>
  <c r="E13" i="14" s="1"/>
  <c r="B75" i="17"/>
  <c r="G52" i="7"/>
  <c r="G51" i="7"/>
  <c r="G53" i="7"/>
  <c r="G54" i="7"/>
  <c r="F15" i="17"/>
  <c r="J15" i="17" s="1"/>
  <c r="B74" i="17" s="1"/>
  <c r="D11" i="14"/>
  <c r="E11" i="14" s="1"/>
  <c r="E21" i="15"/>
  <c r="B7" i="21" s="1"/>
  <c r="G15" i="16"/>
  <c r="B9" i="21" s="1"/>
  <c r="D12" i="14"/>
  <c r="E12" i="14" s="1"/>
  <c r="D14" i="14"/>
  <c r="E14" i="14" s="1"/>
  <c r="D14" i="20"/>
  <c r="D16" i="20"/>
  <c r="G24" i="7"/>
  <c r="B2" i="16"/>
  <c r="B2" i="22"/>
  <c r="D2" i="22" s="1"/>
  <c r="B3" i="22"/>
  <c r="D3" i="22" s="1"/>
  <c r="D8" i="14"/>
  <c r="E8" i="14" s="1"/>
  <c r="D9" i="14"/>
  <c r="E9" i="14" s="1"/>
  <c r="D10" i="14"/>
  <c r="E10" i="14" s="1"/>
  <c r="B3" i="21"/>
  <c r="B1" i="16"/>
  <c r="B4" i="20"/>
  <c r="B5" i="20" s="1"/>
  <c r="B6" i="20" s="1"/>
  <c r="G65" i="7"/>
  <c r="G27" i="7"/>
  <c r="B83" i="17" l="1"/>
  <c r="B3" i="16"/>
  <c r="D29" i="20"/>
  <c r="B10" i="21" s="1"/>
  <c r="D17" i="22"/>
  <c r="B11" i="21" s="1"/>
  <c r="C8" i="9"/>
  <c r="C11" i="9"/>
  <c r="C9" i="9"/>
  <c r="C7" i="9"/>
  <c r="C6" i="9"/>
  <c r="C5" i="9"/>
  <c r="C4" i="9"/>
  <c r="C3" i="9"/>
  <c r="A80" i="17"/>
  <c r="A82" i="17"/>
  <c r="A81" i="17"/>
  <c r="A78" i="17"/>
  <c r="A77" i="17"/>
  <c r="A76" i="17"/>
  <c r="A75" i="17"/>
  <c r="A74" i="17"/>
  <c r="C59" i="7"/>
  <c r="G59" i="7" s="1"/>
  <c r="C29" i="7"/>
  <c r="G29" i="7" s="1"/>
  <c r="C50" i="7"/>
  <c r="G50" i="7" s="1"/>
  <c r="C42" i="7"/>
  <c r="G42" i="7" s="1"/>
  <c r="B7" i="14"/>
  <c r="E7" i="14" s="1"/>
  <c r="C10" i="7"/>
  <c r="G10" i="7" s="1"/>
  <c r="C12" i="7"/>
  <c r="G12" i="7" s="1"/>
  <c r="C23" i="7"/>
  <c r="G23" i="7" s="1"/>
  <c r="C20" i="7"/>
  <c r="G20" i="7" s="1"/>
  <c r="C19" i="7"/>
  <c r="G19" i="7" s="1"/>
  <c r="C18" i="7"/>
  <c r="G18" i="7" s="1"/>
  <c r="C14" i="7"/>
  <c r="G14" i="7" s="1"/>
  <c r="C15" i="7"/>
  <c r="G15" i="7" s="1"/>
  <c r="C8" i="7"/>
  <c r="G8" i="7" s="1"/>
  <c r="C9" i="7"/>
  <c r="G9" i="7" s="1"/>
  <c r="C13" i="7"/>
  <c r="G13" i="7" s="1"/>
  <c r="C17" i="7"/>
  <c r="G17" i="7" s="1"/>
  <c r="C21" i="7"/>
  <c r="G21" i="7" s="1"/>
  <c r="C22" i="7"/>
  <c r="G22" i="7" s="1"/>
  <c r="C25" i="7"/>
  <c r="G25" i="7" s="1"/>
  <c r="C28" i="7"/>
  <c r="G28" i="7" s="1"/>
  <c r="C30" i="7"/>
  <c r="G30" i="7" s="1"/>
  <c r="C32" i="7"/>
  <c r="G32" i="7" s="1"/>
  <c r="C33" i="7"/>
  <c r="G33" i="7" s="1"/>
  <c r="C34" i="7"/>
  <c r="G34" i="7" s="1"/>
  <c r="C35" i="7"/>
  <c r="G35" i="7" s="1"/>
  <c r="C31" i="7"/>
  <c r="G31" i="7" s="1"/>
  <c r="C36" i="7"/>
  <c r="G36" i="7" s="1"/>
  <c r="C37" i="7"/>
  <c r="G37" i="7" s="1"/>
  <c r="C38" i="7"/>
  <c r="G38" i="7" s="1"/>
  <c r="C39" i="7"/>
  <c r="G39" i="7" s="1"/>
  <c r="C40" i="7"/>
  <c r="G40" i="7" s="1"/>
  <c r="C41" i="7"/>
  <c r="G41" i="7" s="1"/>
  <c r="C44" i="7"/>
  <c r="G44" i="7" s="1"/>
  <c r="C46" i="7"/>
  <c r="G46" i="7" s="1"/>
  <c r="C47" i="7"/>
  <c r="G47" i="7" s="1"/>
  <c r="C49" i="7"/>
  <c r="G49" i="7" s="1"/>
  <c r="C58" i="7"/>
  <c r="G58" i="7" s="1"/>
  <c r="C60" i="7"/>
  <c r="G60" i="7" s="1"/>
  <c r="C61" i="7"/>
  <c r="G61" i="7" s="1"/>
  <c r="C66" i="7"/>
  <c r="G66" i="7" s="1"/>
  <c r="C67" i="7"/>
  <c r="G67" i="7" s="1"/>
  <c r="C68" i="7"/>
  <c r="G68" i="7" s="1"/>
  <c r="C101" i="7"/>
  <c r="G101" i="7" s="1"/>
  <c r="G105" i="7" s="1"/>
  <c r="B30" i="21" s="1"/>
  <c r="C5" i="7"/>
  <c r="G5" i="7" s="1"/>
  <c r="C6" i="7"/>
  <c r="G6" i="7" s="1"/>
  <c r="C4" i="7"/>
  <c r="G4" i="7" s="1"/>
  <c r="E28" i="14" l="1"/>
  <c r="B8" i="21" s="1"/>
  <c r="G72" i="7"/>
  <c r="B24" i="21" s="1"/>
  <c r="G62" i="7"/>
  <c r="B23" i="21" s="1"/>
  <c r="G56" i="7"/>
  <c r="C12" i="9"/>
  <c r="B3" i="8" s="1"/>
  <c r="B6" i="21" l="1"/>
  <c r="B16" i="21" s="1"/>
  <c r="B18" i="21" s="1"/>
  <c r="B19" i="21" s="1"/>
  <c r="G115" i="7"/>
  <c r="D27" i="21" l="1"/>
  <c r="E27" i="21" s="1"/>
  <c r="G27" i="21" s="1"/>
  <c r="B32" i="21"/>
  <c r="B4" i="8" s="1"/>
  <c r="B6" i="8" s="1"/>
  <c r="D24" i="21"/>
  <c r="E24" i="21" s="1"/>
  <c r="G24" i="21" s="1"/>
  <c r="D31" i="21"/>
  <c r="E31" i="21" s="1"/>
  <c r="G31" i="21" s="1"/>
  <c r="D30" i="21"/>
  <c r="E30" i="21" s="1"/>
  <c r="G30" i="21" s="1"/>
  <c r="D26" i="21"/>
  <c r="E26" i="21" s="1"/>
  <c r="G26" i="21" s="1"/>
  <c r="D25" i="21"/>
  <c r="E25" i="21" s="1"/>
  <c r="G25" i="21" s="1"/>
  <c r="D18" i="21"/>
  <c r="E18" i="21" s="1"/>
  <c r="D23" i="21"/>
  <c r="E23" i="21" s="1"/>
  <c r="G23" i="21" s="1"/>
  <c r="D32" i="21" l="1"/>
  <c r="G18" i="21" l="1"/>
  <c r="E32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Uporabnik</author>
  </authors>
  <commentList>
    <comment ref="D7" authorId="0" shapeId="0" xr:uid="{898CDEA3-1FFB-47AD-9AE3-25825C764935}">
      <text>
        <r>
          <rPr>
            <b/>
            <sz val="9"/>
            <color indexed="81"/>
            <rFont val="Segoe UI"/>
            <family val="2"/>
            <charset val="238"/>
          </rPr>
          <t>Uporabnik:</t>
        </r>
        <r>
          <rPr>
            <sz val="9"/>
            <color indexed="81"/>
            <rFont val="Segoe UI"/>
            <family val="2"/>
            <charset val="238"/>
          </rPr>
          <t xml:space="preserve">
2 ploščici/1 ploščica/7dni 4* zaporedoma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Tanja Magdič</author>
  </authors>
  <commentList>
    <comment ref="B19" authorId="0" shapeId="0" xr:uid="{A1D43B4E-98D4-4DF2-98EA-B7D1C3F4D970}">
      <text>
        <r>
          <rPr>
            <b/>
            <sz val="9"/>
            <color indexed="81"/>
            <rFont val="Segoe UI"/>
            <family val="2"/>
            <charset val="238"/>
          </rPr>
          <t>Tanja Magdič:</t>
        </r>
        <r>
          <rPr>
            <sz val="9"/>
            <color indexed="81"/>
            <rFont val="Segoe UI"/>
            <family val="2"/>
            <charset val="238"/>
          </rPr>
          <t xml:space="preserve">
računano v primeru, da je pridelava 18 kg/panj in skupni stroški 100% vezani na pridelavo medu</t>
        </r>
      </text>
    </comment>
  </commentList>
</comments>
</file>

<file path=xl/sharedStrings.xml><?xml version="1.0" encoding="utf-8"?>
<sst xmlns="http://schemas.openxmlformats.org/spreadsheetml/2006/main" count="470" uniqueCount="267">
  <si>
    <t>OPREMA</t>
  </si>
  <si>
    <t>PLEMENILČEK</t>
  </si>
  <si>
    <t>SREDSTVA ZA PREVOZ - PRIKOLICA</t>
  </si>
  <si>
    <t>Računalniška in programska oprema ( npr. za vodenje sledljivosti)</t>
  </si>
  <si>
    <t>Avtomatska točilna linija</t>
  </si>
  <si>
    <t>polnilna naprava</t>
  </si>
  <si>
    <t>stroj za odkrivanje satja</t>
  </si>
  <si>
    <t>avtomatska miza/linija za odkrivanje satja</t>
  </si>
  <si>
    <t>črpalka za med</t>
  </si>
  <si>
    <t>delovni pult s pomivalnimi koriti</t>
  </si>
  <si>
    <t>omara za shranjevanje, police</t>
  </si>
  <si>
    <t>homogenizator</t>
  </si>
  <si>
    <t>pakirna naprava (npr. polnjenje v folije, za hotelske goste)</t>
  </si>
  <si>
    <t xml:space="preserve">zamrzovalna omara ali skrinja </t>
  </si>
  <si>
    <t>hladilna omara</t>
  </si>
  <si>
    <t>VOSEK</t>
  </si>
  <si>
    <t>kalupi za izdelavo satnic</t>
  </si>
  <si>
    <t>CVETNI PRAH</t>
  </si>
  <si>
    <t>sušilniki cvetnega prahu</t>
  </si>
  <si>
    <t>čistilnik cvetnega prahu</t>
  </si>
  <si>
    <t>naprava za pridobivanje izkopanca</t>
  </si>
  <si>
    <t>VZREJA MATIC</t>
  </si>
  <si>
    <t>inkubator</t>
  </si>
  <si>
    <t>MED</t>
  </si>
  <si>
    <t>NAKUPNA VREDNOST</t>
  </si>
  <si>
    <t>PROSTOR ZA TOČENJE</t>
  </si>
  <si>
    <t>PROSTOR ZA SKLADIŠČENJE</t>
  </si>
  <si>
    <t>PRODAJNI PROSTOR</t>
  </si>
  <si>
    <t>Amortizacija v %</t>
  </si>
  <si>
    <t>AMORTIZACIJSKA DOBA v letih</t>
  </si>
  <si>
    <t>ORIENTACIJSKA VREDNOST</t>
  </si>
  <si>
    <t>ZEMLJIŠČA, PROSTORI IN OBJEKTI</t>
  </si>
  <si>
    <t>ČEBELNJAK (40 panjev)</t>
  </si>
  <si>
    <t>PANJ AŽ -5 satni</t>
  </si>
  <si>
    <t>PANJ AŽ - 10 satni</t>
  </si>
  <si>
    <t>PANJ NAKLADNI LR 3 naklade</t>
  </si>
  <si>
    <t>PANJ NAKLADNI LR 2/3 4 naklade</t>
  </si>
  <si>
    <t>ZABOJNIK ZA PREVOZ ČEBEL AŽ 10s 8 panjev</t>
  </si>
  <si>
    <t>ZABOJNIK ZA PREVOZ ČEBEL AŽ 10s 10 panjev</t>
  </si>
  <si>
    <t>ZABOJNIK ZA PREVOZ ČEBEL AŽ 10s 18/12 panjev 3 etažni</t>
  </si>
  <si>
    <t>ZABOJNIK ZA PREVOZ ČEBEL AŽ 10s 24/16 panjev 3 etažni</t>
  </si>
  <si>
    <t>PANJ AŽ -7 satni</t>
  </si>
  <si>
    <t>PANJ AŽ - 3 etažni</t>
  </si>
  <si>
    <t>TOČILO na el. pogon - 6 satno samoobračalno</t>
  </si>
  <si>
    <t>Toplotna komora (za gretje medu in sušenje cvetnega prahu)</t>
  </si>
  <si>
    <t>mešalnik za kremni med</t>
  </si>
  <si>
    <t>SATNIKI</t>
  </si>
  <si>
    <t>RAZSTOJIŠČA</t>
  </si>
  <si>
    <t>SIRUP 14 KG</t>
  </si>
  <si>
    <t>POGAČA 1 KG Apifonda</t>
  </si>
  <si>
    <t>SATNICE (1 kg - cca. 11 satnic -cena na satnico)</t>
  </si>
  <si>
    <t>EMBALAŽA</t>
  </si>
  <si>
    <t xml:space="preserve">Steklenica medeni liker 350 ml SLO </t>
  </si>
  <si>
    <t>Darilna embalaža - karton</t>
  </si>
  <si>
    <t>SATNICE IZ EKOLOŠKE PRIDELAVE  48,8 za 20kom</t>
  </si>
  <si>
    <t>ORIENTACIJSKA CENA</t>
  </si>
  <si>
    <t>Darilna embalaža - vrečke</t>
  </si>
  <si>
    <t>ORODJE ZA DELO V PANJU</t>
  </si>
  <si>
    <t>omelo</t>
  </si>
  <si>
    <t>panjski nož</t>
  </si>
  <si>
    <t>grebljica</t>
  </si>
  <si>
    <t>kadilnik</t>
  </si>
  <si>
    <t>Nalepka</t>
  </si>
  <si>
    <t>Prelepka</t>
  </si>
  <si>
    <t>DIMAK</t>
  </si>
  <si>
    <t>sublimator - oksalne kisline</t>
  </si>
  <si>
    <t>zaščitna oprema - kombinzon</t>
  </si>
  <si>
    <t>zaščitni jopič</t>
  </si>
  <si>
    <t>zaščitni klobuk</t>
  </si>
  <si>
    <t>rokavice</t>
  </si>
  <si>
    <t>zaščitna maska</t>
  </si>
  <si>
    <t>zaščitna očala</t>
  </si>
  <si>
    <t>posoda za odkrivanje satja namizna s pipo</t>
  </si>
  <si>
    <t>vilice za odkrivanje satja</t>
  </si>
  <si>
    <t>posoda za skladiščenje medu 50 kg/inox</t>
  </si>
  <si>
    <t>posoda za skladiščenje medu 35 l/pvc sod s pokrovom</t>
  </si>
  <si>
    <t>cedilo za med - dvodelno</t>
  </si>
  <si>
    <t>Potopni grelec za med</t>
  </si>
  <si>
    <t>kuhalnik voščin</t>
  </si>
  <si>
    <t>sončni topilnik</t>
  </si>
  <si>
    <t>Kontrolna tehtnica - SMS</t>
  </si>
  <si>
    <t>oprema za sterilizacijo voska</t>
  </si>
  <si>
    <t>Čebelarstvo Čebelica</t>
  </si>
  <si>
    <t>Med - cvetlični</t>
  </si>
  <si>
    <t>Med - gozdni</t>
  </si>
  <si>
    <t>vrednost</t>
  </si>
  <si>
    <t>Skupaj</t>
  </si>
  <si>
    <t>Cvetni prah 1 KG</t>
  </si>
  <si>
    <t>Cvetni prah 1/2 KG</t>
  </si>
  <si>
    <t>Cvetni prah 250 g</t>
  </si>
  <si>
    <t>Cvetni prah 100 g</t>
  </si>
  <si>
    <t>CVETNI PRAH - sušen</t>
  </si>
  <si>
    <t>CVETNI PRAH - izkopanec</t>
  </si>
  <si>
    <t>ČEBELJE DRUŽINE za prodajo</t>
  </si>
  <si>
    <t>MATICE za prodajo</t>
  </si>
  <si>
    <t>MATIČNI MLEČEK</t>
  </si>
  <si>
    <t>Matični mleček 30 g</t>
  </si>
  <si>
    <t>Priporočena cena</t>
  </si>
  <si>
    <t xml:space="preserve">Skupaj </t>
  </si>
  <si>
    <t>PRIDELAVA v kg</t>
  </si>
  <si>
    <t>Priporočena cena/kg</t>
  </si>
  <si>
    <t>Dosežena cena/kg</t>
  </si>
  <si>
    <t>MALOPRODAJA</t>
  </si>
  <si>
    <t>VELEPRODAJA</t>
  </si>
  <si>
    <t xml:space="preserve">Odprodana količina </t>
  </si>
  <si>
    <t>količina</t>
  </si>
  <si>
    <t>po ceni</t>
  </si>
  <si>
    <t>odprodano</t>
  </si>
  <si>
    <t>Število vzrejenih čebeljih družin za odprodajo</t>
  </si>
  <si>
    <t>Priporočena cena/sat</t>
  </si>
  <si>
    <t>Dosežena cena/sat zalege</t>
  </si>
  <si>
    <t>Število vzrejenih matic</t>
  </si>
  <si>
    <t>Dosežena cena</t>
  </si>
  <si>
    <t>Odprodano število</t>
  </si>
  <si>
    <t>PRIHODKI SKUPAJ</t>
  </si>
  <si>
    <t>CVETNI PRAH - svež</t>
  </si>
  <si>
    <t>PROPOLIS - surov</t>
  </si>
  <si>
    <t xml:space="preserve">Propolis  </t>
  </si>
  <si>
    <t>Vrednost v EUR</t>
  </si>
  <si>
    <t>Vrednost skupaj</t>
  </si>
  <si>
    <t>KOLIČINA</t>
  </si>
  <si>
    <t>ŽICA ZA ŽIČENJE - inox 1kg /16,20</t>
  </si>
  <si>
    <t>Število čebeljih družin:</t>
  </si>
  <si>
    <t>količina/leto</t>
  </si>
  <si>
    <t>SLADKOR 1 KG/12 kg/družino</t>
  </si>
  <si>
    <t>delež na čebeljo družino</t>
  </si>
  <si>
    <t>Število čebeljih družin skupaj</t>
  </si>
  <si>
    <t>Število gospodarnih čebeljih družin (70%)</t>
  </si>
  <si>
    <t>Število rezervnih družin (30%)</t>
  </si>
  <si>
    <t>Vnos količine za vaše čebelarstvo</t>
  </si>
  <si>
    <t>Orientacijska vrednost - lahko vnesete dejansko za vaše čebelarstvo</t>
  </si>
  <si>
    <t xml:space="preserve">Izračun glede na količino in vrednost </t>
  </si>
  <si>
    <t>Strošek amortizacije se izračuna sam - ne vnašajte v ta stolpec</t>
  </si>
  <si>
    <t>STROŠEK LETNE AMORTIZACIJE</t>
  </si>
  <si>
    <t>SKUPAJ STROŠEK OPREME/LETO</t>
  </si>
  <si>
    <t>TOČILO na el. pogon - 8 satno samoobračalno</t>
  </si>
  <si>
    <t>TOČILO na el. pogon - 4 satno samoobračalno</t>
  </si>
  <si>
    <t>TOČILO na el. pogon - 12 satno samoobračalno</t>
  </si>
  <si>
    <t>% Amortizacije se izračuna sam - ne vnašajte v ta stolpec</t>
  </si>
  <si>
    <t>Amortizacijska doba je določena minimalna - lahko je daljša in jo spremenite sami/krajša ne more biti</t>
  </si>
  <si>
    <t>tehtnica za čebelje pridelke</t>
  </si>
  <si>
    <t>osmukalniki</t>
  </si>
  <si>
    <t xml:space="preserve">posoda za skladiščenje medu </t>
  </si>
  <si>
    <t xml:space="preserve">Količina pridelanega medu </t>
  </si>
  <si>
    <t>kozarec za med 720 ml/900 g</t>
  </si>
  <si>
    <t xml:space="preserve">Kozarci 370 SLO med /450 g   </t>
  </si>
  <si>
    <t>Kozarci 212 SLO med /250 g</t>
  </si>
  <si>
    <t>Kozarci 110 SLO med/ 130 g</t>
  </si>
  <si>
    <t>450 g</t>
  </si>
  <si>
    <t>900 g</t>
  </si>
  <si>
    <t>250 g</t>
  </si>
  <si>
    <t>110 g</t>
  </si>
  <si>
    <t>Velikost embalaže</t>
  </si>
  <si>
    <t>Količina embaliranega medu skupaj v posamezno embalažo v g</t>
  </si>
  <si>
    <t>Količina posamezne embalaže za med</t>
  </si>
  <si>
    <t>Pokrovček skupaj</t>
  </si>
  <si>
    <t>SKUPAJ</t>
  </si>
  <si>
    <t>SLADKOR 1 KG/8 kg/družino</t>
  </si>
  <si>
    <t>gospodarnih</t>
  </si>
  <si>
    <t>rezervnih</t>
  </si>
  <si>
    <t>TESTNE MREŽE ZA VAROO</t>
  </si>
  <si>
    <t>ŽIVLJENSKA DOBA V LETIH</t>
  </si>
  <si>
    <t>STROŠEK/LETO</t>
  </si>
  <si>
    <t>nož za odkrivanje satja</t>
  </si>
  <si>
    <t>Filter za oksalno kislino, polmasko (2 kom 15 EUR)</t>
  </si>
  <si>
    <t>CheckMite</t>
  </si>
  <si>
    <t>Varidol</t>
  </si>
  <si>
    <t>Učinkovina</t>
  </si>
  <si>
    <t>timol</t>
  </si>
  <si>
    <t>timol+</t>
  </si>
  <si>
    <t>disperzija mravljične+oksalne</t>
  </si>
  <si>
    <t>flumetrin</t>
  </si>
  <si>
    <t>kumafos</t>
  </si>
  <si>
    <t>amitraz + 50 trakov</t>
  </si>
  <si>
    <t>oksalna kislina (5-6 ml/sat)</t>
  </si>
  <si>
    <t>oksalna kislina (do 5 ml/sat)</t>
  </si>
  <si>
    <t>mravljična kislina/100 ml/panj</t>
  </si>
  <si>
    <t>Formivar 1l</t>
  </si>
  <si>
    <t>Thymovar 10 ploščic</t>
  </si>
  <si>
    <t>Api LifeVar 2 ploščici</t>
  </si>
  <si>
    <t>Varromed 555 ml /15-45 ml/panj</t>
  </si>
  <si>
    <t>Polyvar - 10 trakov</t>
  </si>
  <si>
    <t>Bayvarol - 4 dvojni trakovi/ panj</t>
  </si>
  <si>
    <t>Oxuvar 1000g (1150 ml)</t>
  </si>
  <si>
    <t>Api Bioxal 350 g (5000 ml)</t>
  </si>
  <si>
    <t>število družin/pakiranje</t>
  </si>
  <si>
    <t>SKUPAJ PRIHODKI</t>
  </si>
  <si>
    <t>SKUPAJ STROŠKI</t>
  </si>
  <si>
    <t>DOHODEK ČEBELARSTVA</t>
  </si>
  <si>
    <t>Stroški orodja</t>
  </si>
  <si>
    <t>Materialni stroški</t>
  </si>
  <si>
    <t>Stroški zdravil</t>
  </si>
  <si>
    <t>Strošek embalaže</t>
  </si>
  <si>
    <t>Potni stroški/stroški prevoza</t>
  </si>
  <si>
    <t>STROŠEK/ČEBELJO DRUŽINO</t>
  </si>
  <si>
    <t>Med - sortni -AKACIJA</t>
  </si>
  <si>
    <t>Med - sortni - KOSTANJ</t>
  </si>
  <si>
    <t>Med - sortni - HOJA</t>
  </si>
  <si>
    <t>STROŠKI SKUPAJ</t>
  </si>
  <si>
    <t>STROŠKI VZDRŽEVANJA</t>
  </si>
  <si>
    <t>Barva za čebelnjak</t>
  </si>
  <si>
    <t>Barva za panje</t>
  </si>
  <si>
    <t>popravilo čebelnjaka</t>
  </si>
  <si>
    <t>popravilo…</t>
  </si>
  <si>
    <t>popravilo….</t>
  </si>
  <si>
    <t>Stroški vzdrževanja opreme, osnovnih sredstev</t>
  </si>
  <si>
    <t>registracija prevoznega sredstva</t>
  </si>
  <si>
    <t>gume za prevozna sredstva</t>
  </si>
  <si>
    <t>požarna varnost</t>
  </si>
  <si>
    <t>nezgodno zavarovanje</t>
  </si>
  <si>
    <t>STROŠKI ZAVAROVANJA</t>
  </si>
  <si>
    <t>mreža za zaščito pred medvedi</t>
  </si>
  <si>
    <t>Stroški premoženjskega zavarovanja</t>
  </si>
  <si>
    <t>Vse se izračuna - ne vpisuj!</t>
  </si>
  <si>
    <t>Avtomatski prenos - ne vpisuj!</t>
  </si>
  <si>
    <t>Priporočena cena/100 g</t>
  </si>
  <si>
    <t>NE VPISUJ - VSE SE PRENESE IN IZRAČUNA GLEDE NA VNOSE!</t>
  </si>
  <si>
    <t>VZDRŽEVANJE ČEBELJIH DRUŽIN (30% dokupa/LETO)</t>
  </si>
  <si>
    <t>STROŠKI MENJAVE MATIC (na 2 leti)</t>
  </si>
  <si>
    <t>cena</t>
  </si>
  <si>
    <t>PREDPOSTAVKA 3 eur/PANJ LETNEGA VZDRŽEVANJA</t>
  </si>
  <si>
    <t>Število čebeljih družin</t>
  </si>
  <si>
    <t>PREDPOSTAVKA 1 eur/PANJ ZAVAROVANJE</t>
  </si>
  <si>
    <t>CVETNEGA PRAHU</t>
  </si>
  <si>
    <t>MATIČNEGA MLEČKA</t>
  </si>
  <si>
    <t>PROPOLISA</t>
  </si>
  <si>
    <t>ČEBELJI STRUP</t>
  </si>
  <si>
    <t>DIREKTNI STROŠKI VZREJE</t>
  </si>
  <si>
    <t>ČEBELJIH DRUŽIN</t>
  </si>
  <si>
    <t>DIREKTNI STROŠKI ZA PRIDOBIVANJE DRUGIH ČEBELJIH PRIDELKOV:</t>
  </si>
  <si>
    <t>SKUPAJ STROŠEK OPREME/LETO - PRIDOBIVANJE MEDU</t>
  </si>
  <si>
    <t>SKUPAJ STROŠEK OPREME/LETO - PRIDOBIVANJE VOSKA</t>
  </si>
  <si>
    <t>SKUPAJ STROŠEK OPREME/LETO - PRIDOBIVANJE CVETNEGA PRAHU</t>
  </si>
  <si>
    <t>SKUPAJ STROŠEK OPREME/LETO - VZREJA MATIC</t>
  </si>
  <si>
    <t>VZREJA ČEBELJIH DRUŽIN</t>
  </si>
  <si>
    <t>SKUPAJ STROŠEK OPREME/LETO - VZREJA ČEBELJIH DRUŽIN</t>
  </si>
  <si>
    <t>PROPOLIS</t>
  </si>
  <si>
    <t>DIREKTNI MATERIALNI STROŠKI ZA PRIDOBIVANJE DRUGIH ČEBELJIH PRIDELKOV</t>
  </si>
  <si>
    <t>MED/SKUPNI STROŠKI</t>
  </si>
  <si>
    <t>SKUPAJ STROŠEK OPREME/LETO - PRIDOBIVANJE PROPOLISA</t>
  </si>
  <si>
    <t>SKUPAJ STROŠEK OPREME/LETO - PRIDOBIVANJE MATIČNEGA MLEČKA</t>
  </si>
  <si>
    <t>SKUPAJ STROŠEK OPREME/LETO - PRIDOBIVANJE ČEBELJEGA STRUPA</t>
  </si>
  <si>
    <t>ČEBELJIH MATIC</t>
  </si>
  <si>
    <t>LASTNA CENA ČEBELJEGA PRIDELKA SE LAHKO IZRAČUNA PO KLJUČU (npr. vsi prihodki 100%, prihodki od medu 50%, propolis 20%,… vzameš tolikšen % skupnih stroškov)</t>
  </si>
  <si>
    <t>% skupnih stroškov</t>
  </si>
  <si>
    <t>Pridelava v kg</t>
  </si>
  <si>
    <t>Višina skupnega str.</t>
  </si>
  <si>
    <t>Skupaj vsi stroški</t>
  </si>
  <si>
    <t>Lastna cena v EUR/kg</t>
  </si>
  <si>
    <t>št. vzrejenih matic/ČD</t>
  </si>
  <si>
    <t>V TEM STOLPCU VNESI % SKUPNIH STROŠKOV, KI GA ŽELIŠ, DA SE UPOŠTEVA ZA POSAMEZNI PRIDELEK/MATICO/ČEB.DRUŽINO</t>
  </si>
  <si>
    <t>Stroški dela (NPR. 0,5 zaposlene osebe/150 družin)</t>
  </si>
  <si>
    <t>VNESI % skupnih str.</t>
  </si>
  <si>
    <t>Vnesi pridelano količino pridelka</t>
  </si>
  <si>
    <t>NE VNAŠAJ - TI PODATKI SE IZRAČUNAJO SAMI</t>
  </si>
  <si>
    <t>LASTNA CENA MEDU -ČE SO VSI STROŠKI VEZANI NA PRIDELAVO MEDU</t>
  </si>
  <si>
    <t>STROŠKI SKUPAJ ZA VSE PRIDELKE</t>
  </si>
  <si>
    <t>Strošek osnovnih sredstev - SKUPNI</t>
  </si>
  <si>
    <t>Zap.št.</t>
  </si>
  <si>
    <t>Datum</t>
  </si>
  <si>
    <t>Relacija</t>
  </si>
  <si>
    <t>Razdalja v km</t>
  </si>
  <si>
    <t>Kraj odhoda</t>
  </si>
  <si>
    <t>Kraj prihoda</t>
  </si>
  <si>
    <t xml:space="preserve">STROŠEK </t>
  </si>
  <si>
    <t>0,37 EUR/KM</t>
  </si>
  <si>
    <t>Skupaj strošek kilometrina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</si>
</sst>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9C5700"/>
      <name val="Calibri"/>
      <family val="2"/>
      <charset val="238"/>
      <scheme val="minor"/>
    </font>
    <font>
      <b/>
      <sz val="12"/>
      <color rgb="FF9C5700"/>
      <name val="Calibri"/>
      <family val="2"/>
      <charset val="238"/>
      <scheme val="minor"/>
    </font>
    <font>
      <b/>
      <sz val="14"/>
      <color rgb="FF9C5700"/>
      <name val="Calibri"/>
      <family val="2"/>
      <charset val="238"/>
      <scheme val="minor"/>
    </font>
    <font>
      <b/>
      <sz val="11"/>
      <color rgb="FF006100"/>
      <name val="Calibri"/>
      <family val="2"/>
      <charset val="238"/>
      <scheme val="minor"/>
    </font>
    <font>
      <b/>
      <sz val="14"/>
      <color rgb="FF0061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6"/>
      <color rgb="FF9C5700"/>
      <name val="Calibri"/>
      <family val="2"/>
      <charset val="238"/>
      <scheme val="minor"/>
    </font>
    <font>
      <b/>
      <sz val="11"/>
      <color rgb="FF3F3F76"/>
      <name val="Calibri"/>
      <family val="2"/>
      <charset val="238"/>
      <scheme val="minor"/>
    </font>
    <font>
      <b/>
      <sz val="16"/>
      <color rgb="FF3F3F76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8"/>
      <color rgb="FF9C5700"/>
      <name val="Calibri"/>
      <family val="2"/>
      <charset val="238"/>
      <scheme val="minor"/>
    </font>
    <font>
      <sz val="10"/>
      <color rgb="FF9C5700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4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4"/>
      <color rgb="FF0061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4"/>
      </patternFill>
    </fill>
  </fills>
  <borders count="82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hair">
        <color rgb="FFB2B2B2"/>
      </left>
      <right style="hair">
        <color rgb="FFB2B2B2"/>
      </right>
      <top style="hair">
        <color rgb="FFB2B2B2"/>
      </top>
      <bottom style="hair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rgb="FFB2B2B2"/>
      </bottom>
      <diagonal/>
    </border>
    <border>
      <left style="hair">
        <color rgb="FFB2B2B2"/>
      </left>
      <right style="medium">
        <color indexed="64"/>
      </right>
      <top style="medium">
        <color indexed="64"/>
      </top>
      <bottom style="hair">
        <color rgb="FFB2B2B2"/>
      </bottom>
      <diagonal/>
    </border>
    <border>
      <left style="medium">
        <color indexed="64"/>
      </left>
      <right/>
      <top style="thin">
        <color rgb="FFB2B2B2"/>
      </top>
      <bottom style="thin">
        <color rgb="FFB2B2B2"/>
      </bottom>
      <diagonal/>
    </border>
    <border>
      <left style="hair">
        <color rgb="FFB2B2B2"/>
      </left>
      <right style="medium">
        <color indexed="64"/>
      </right>
      <top style="hair">
        <color rgb="FFB2B2B2"/>
      </top>
      <bottom style="hair">
        <color rgb="FFB2B2B2"/>
      </bottom>
      <diagonal/>
    </border>
    <border>
      <left style="medium">
        <color indexed="64"/>
      </left>
      <right/>
      <top style="thin">
        <color rgb="FFB2B2B2"/>
      </top>
      <bottom style="medium">
        <color indexed="64"/>
      </bottom>
      <diagonal/>
    </border>
    <border>
      <left style="hair">
        <color rgb="FFB2B2B2"/>
      </left>
      <right style="medium">
        <color indexed="64"/>
      </right>
      <top style="hair">
        <color rgb="FFB2B2B2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rgb="FF7F7F7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hair">
        <color rgb="FF7F7F7F"/>
      </right>
      <top style="hair">
        <color rgb="FF7F7F7F"/>
      </top>
      <bottom style="thin">
        <color rgb="FF7F7F7F"/>
      </bottom>
      <diagonal/>
    </border>
    <border>
      <left style="hair">
        <color rgb="FF7F7F7F"/>
      </left>
      <right style="thin">
        <color rgb="FF7F7F7F"/>
      </right>
      <top style="hair">
        <color rgb="FF7F7F7F"/>
      </top>
      <bottom style="thin">
        <color rgb="FF7F7F7F"/>
      </bottom>
      <diagonal/>
    </border>
    <border>
      <left style="thin">
        <color rgb="FF7F7F7F"/>
      </left>
      <right style="hair">
        <color rgb="FF7F7F7F"/>
      </right>
      <top/>
      <bottom style="hair">
        <color rgb="FF7F7F7F"/>
      </bottom>
      <diagonal/>
    </border>
    <border>
      <left style="hair">
        <color rgb="FF7F7F7F"/>
      </left>
      <right style="thin">
        <color rgb="FF7F7F7F"/>
      </right>
      <top/>
      <bottom style="hair">
        <color rgb="FF7F7F7F"/>
      </bottom>
      <diagonal/>
    </border>
    <border>
      <left style="thin">
        <color indexed="64"/>
      </left>
      <right style="hair">
        <color rgb="FF7F7F7F"/>
      </right>
      <top style="thin">
        <color indexed="64"/>
      </top>
      <bottom style="thin">
        <color indexed="64"/>
      </bottom>
      <diagonal/>
    </border>
    <border>
      <left style="hair">
        <color rgb="FF7F7F7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 style="thin">
        <color rgb="FFB2B2B2"/>
      </left>
      <right style="hair">
        <color rgb="FFB2B2B2"/>
      </right>
      <top style="thin">
        <color rgb="FFB2B2B2"/>
      </top>
      <bottom style="hair">
        <color rgb="FFB2B2B2"/>
      </bottom>
      <diagonal/>
    </border>
    <border>
      <left style="hair">
        <color rgb="FFB2B2B2"/>
      </left>
      <right style="hair">
        <color rgb="FFB2B2B2"/>
      </right>
      <top style="thin">
        <color rgb="FFB2B2B2"/>
      </top>
      <bottom style="hair">
        <color rgb="FFB2B2B2"/>
      </bottom>
      <diagonal/>
    </border>
    <border>
      <left style="hair">
        <color rgb="FFB2B2B2"/>
      </left>
      <right style="thin">
        <color rgb="FFB2B2B2"/>
      </right>
      <top style="thin">
        <color rgb="FFB2B2B2"/>
      </top>
      <bottom style="hair">
        <color rgb="FFB2B2B2"/>
      </bottom>
      <diagonal/>
    </border>
    <border>
      <left style="thin">
        <color rgb="FFB2B2B2"/>
      </left>
      <right style="hair">
        <color rgb="FFB2B2B2"/>
      </right>
      <top style="hair">
        <color rgb="FFB2B2B2"/>
      </top>
      <bottom style="hair">
        <color rgb="FFB2B2B2"/>
      </bottom>
      <diagonal/>
    </border>
    <border>
      <left style="hair">
        <color rgb="FFB2B2B2"/>
      </left>
      <right style="thin">
        <color rgb="FFB2B2B2"/>
      </right>
      <top style="hair">
        <color rgb="FFB2B2B2"/>
      </top>
      <bottom style="hair">
        <color rgb="FFB2B2B2"/>
      </bottom>
      <diagonal/>
    </border>
    <border>
      <left style="thin">
        <color rgb="FFB2B2B2"/>
      </left>
      <right style="hair">
        <color rgb="FFB2B2B2"/>
      </right>
      <top style="hair">
        <color rgb="FFB2B2B2"/>
      </top>
      <bottom style="thin">
        <color rgb="FFB2B2B2"/>
      </bottom>
      <diagonal/>
    </border>
    <border>
      <left style="hair">
        <color rgb="FFB2B2B2"/>
      </left>
      <right style="hair">
        <color rgb="FFB2B2B2"/>
      </right>
      <top style="hair">
        <color rgb="FFB2B2B2"/>
      </top>
      <bottom style="thin">
        <color rgb="FFB2B2B2"/>
      </bottom>
      <diagonal/>
    </border>
    <border>
      <left style="hair">
        <color rgb="FFB2B2B2"/>
      </left>
      <right style="thin">
        <color rgb="FFB2B2B2"/>
      </right>
      <top style="hair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hair">
        <color rgb="FFB2B2B2"/>
      </top>
      <bottom style="hair">
        <color rgb="FFB2B2B2"/>
      </bottom>
      <diagonal/>
    </border>
    <border>
      <left style="thin">
        <color rgb="FFB2B2B2"/>
      </left>
      <right style="hair">
        <color rgb="FFB2B2B2"/>
      </right>
      <top/>
      <bottom style="hair">
        <color rgb="FFB2B2B2"/>
      </bottom>
      <diagonal/>
    </border>
    <border>
      <left style="thin">
        <color rgb="FFB2B2B2"/>
      </left>
      <right style="thin">
        <color rgb="FFB2B2B2"/>
      </right>
      <top/>
      <bottom style="hair">
        <color rgb="FFB2B2B2"/>
      </bottom>
      <diagonal/>
    </border>
    <border>
      <left style="hair">
        <color rgb="FFB2B2B2"/>
      </left>
      <right style="hair">
        <color rgb="FFB2B2B2"/>
      </right>
      <top/>
      <bottom style="hair">
        <color rgb="FFB2B2B2"/>
      </bottom>
      <diagonal/>
    </border>
    <border>
      <left style="hair">
        <color rgb="FFB2B2B2"/>
      </left>
      <right style="thin">
        <color rgb="FFB2B2B2"/>
      </right>
      <top/>
      <bottom style="hair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0" borderId="1" applyNumberFormat="0" applyFill="0" applyAlignment="0" applyProtection="0"/>
    <xf numFmtId="0" fontId="5" fillId="4" borderId="2" applyNumberFormat="0" applyFont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16" fillId="7" borderId="36" applyNumberFormat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28" fillId="12" borderId="0" applyNumberFormat="0" applyBorder="0" applyAlignment="0" applyProtection="0"/>
  </cellStyleXfs>
  <cellXfs count="27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0" fillId="0" borderId="0" xfId="0" applyAlignment="1">
      <alignment wrapText="1"/>
    </xf>
    <xf numFmtId="4" fontId="0" fillId="0" borderId="0" xfId="0" applyNumberFormat="1"/>
    <xf numFmtId="4" fontId="0" fillId="0" borderId="0" xfId="0" applyNumberFormat="1" applyAlignment="1">
      <alignment wrapText="1"/>
    </xf>
    <xf numFmtId="2" fontId="0" fillId="0" borderId="0" xfId="0" applyNumberFormat="1"/>
    <xf numFmtId="0" fontId="8" fillId="4" borderId="7" xfId="4" applyFont="1" applyBorder="1" applyAlignment="1">
      <alignment horizontal="center" wrapText="1"/>
    </xf>
    <xf numFmtId="0" fontId="8" fillId="4" borderId="7" xfId="4" applyFont="1" applyBorder="1" applyAlignment="1">
      <alignment wrapText="1"/>
    </xf>
    <xf numFmtId="0" fontId="5" fillId="5" borderId="7" xfId="5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/>
    <xf numFmtId="0" fontId="10" fillId="4" borderId="4" xfId="4" applyFont="1" applyBorder="1" applyAlignment="1">
      <alignment horizontal="center"/>
    </xf>
    <xf numFmtId="0" fontId="0" fillId="4" borderId="2" xfId="4" applyFont="1"/>
    <xf numFmtId="0" fontId="13" fillId="2" borderId="0" xfId="1" applyFont="1"/>
    <xf numFmtId="0" fontId="14" fillId="2" borderId="0" xfId="1" applyFont="1"/>
    <xf numFmtId="0" fontId="15" fillId="0" borderId="0" xfId="0" applyFont="1"/>
    <xf numFmtId="0" fontId="5" fillId="5" borderId="14" xfId="5" applyBorder="1" applyAlignment="1">
      <alignment wrapText="1"/>
    </xf>
    <xf numFmtId="0" fontId="1" fillId="0" borderId="15" xfId="0" applyFont="1" applyBorder="1"/>
    <xf numFmtId="0" fontId="5" fillId="6" borderId="0" xfId="6"/>
    <xf numFmtId="0" fontId="3" fillId="6" borderId="0" xfId="6" applyFont="1"/>
    <xf numFmtId="0" fontId="8" fillId="4" borderId="23" xfId="4" applyFont="1" applyBorder="1" applyAlignment="1">
      <alignment horizontal="center" wrapText="1"/>
    </xf>
    <xf numFmtId="0" fontId="1" fillId="0" borderId="24" xfId="0" applyFont="1" applyBorder="1"/>
    <xf numFmtId="0" fontId="9" fillId="4" borderId="28" xfId="4" applyFont="1" applyBorder="1"/>
    <xf numFmtId="0" fontId="10" fillId="3" borderId="29" xfId="2" applyFont="1" applyBorder="1" applyAlignment="1">
      <alignment wrapText="1"/>
    </xf>
    <xf numFmtId="0" fontId="8" fillId="4" borderId="29" xfId="3" applyFill="1" applyBorder="1" applyAlignment="1">
      <alignment wrapText="1"/>
    </xf>
    <xf numFmtId="0" fontId="8" fillId="4" borderId="30" xfId="3" applyFill="1" applyBorder="1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1" fillId="0" borderId="16" xfId="0" applyFont="1" applyBorder="1"/>
    <xf numFmtId="0" fontId="1" fillId="0" borderId="32" xfId="0" applyFont="1" applyBorder="1"/>
    <xf numFmtId="0" fontId="7" fillId="3" borderId="28" xfId="2" applyBorder="1"/>
    <xf numFmtId="0" fontId="12" fillId="3" borderId="0" xfId="2" applyFont="1"/>
    <xf numFmtId="0" fontId="7" fillId="3" borderId="34" xfId="2" applyBorder="1" applyAlignment="1">
      <alignment wrapText="1"/>
    </xf>
    <xf numFmtId="0" fontId="7" fillId="3" borderId="34" xfId="2" applyBorder="1"/>
    <xf numFmtId="0" fontId="7" fillId="3" borderId="0" xfId="2"/>
    <xf numFmtId="0" fontId="10" fillId="3" borderId="0" xfId="2" applyFont="1"/>
    <xf numFmtId="0" fontId="16" fillId="7" borderId="36" xfId="7"/>
    <xf numFmtId="0" fontId="6" fillId="2" borderId="0" xfId="1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6" fillId="7" borderId="47" xfId="7" applyBorder="1"/>
    <xf numFmtId="0" fontId="16" fillId="7" borderId="48" xfId="7" applyBorder="1"/>
    <xf numFmtId="0" fontId="16" fillId="7" borderId="49" xfId="7" applyBorder="1"/>
    <xf numFmtId="0" fontId="21" fillId="0" borderId="0" xfId="0" applyFont="1"/>
    <xf numFmtId="0" fontId="7" fillId="3" borderId="0" xfId="2" applyAlignment="1">
      <alignment wrapText="1"/>
    </xf>
    <xf numFmtId="4" fontId="7" fillId="3" borderId="0" xfId="2" applyNumberFormat="1" applyAlignment="1">
      <alignment wrapText="1"/>
    </xf>
    <xf numFmtId="0" fontId="7" fillId="3" borderId="50" xfId="2" applyBorder="1" applyAlignment="1">
      <alignment wrapText="1"/>
    </xf>
    <xf numFmtId="0" fontId="5" fillId="9" borderId="7" xfId="9" applyBorder="1"/>
    <xf numFmtId="4" fontId="5" fillId="9" borderId="7" xfId="9" applyNumberFormat="1" applyBorder="1"/>
    <xf numFmtId="0" fontId="5" fillId="8" borderId="0" xfId="8"/>
    <xf numFmtId="0" fontId="7" fillId="3" borderId="3" xfId="2" applyBorder="1"/>
    <xf numFmtId="0" fontId="5" fillId="9" borderId="4" xfId="9" applyBorder="1"/>
    <xf numFmtId="4" fontId="5" fillId="9" borderId="4" xfId="9" applyNumberFormat="1" applyBorder="1"/>
    <xf numFmtId="4" fontId="16" fillId="7" borderId="4" xfId="7" applyNumberFormat="1" applyBorder="1"/>
    <xf numFmtId="0" fontId="7" fillId="3" borderId="6" xfId="2" applyBorder="1"/>
    <xf numFmtId="4" fontId="16" fillId="7" borderId="7" xfId="7" applyNumberFormat="1" applyBorder="1"/>
    <xf numFmtId="0" fontId="7" fillId="3" borderId="9" xfId="2" applyBorder="1"/>
    <xf numFmtId="0" fontId="5" fillId="9" borderId="10" xfId="9" applyBorder="1"/>
    <xf numFmtId="4" fontId="5" fillId="9" borderId="10" xfId="9" applyNumberFormat="1" applyBorder="1"/>
    <xf numFmtId="4" fontId="16" fillId="7" borderId="10" xfId="7" applyNumberFormat="1" applyBorder="1"/>
    <xf numFmtId="0" fontId="16" fillId="7" borderId="4" xfId="7" applyBorder="1"/>
    <xf numFmtId="0" fontId="16" fillId="7" borderId="7" xfId="7" applyBorder="1"/>
    <xf numFmtId="0" fontId="7" fillId="3" borderId="6" xfId="2" applyBorder="1" applyAlignment="1">
      <alignment wrapText="1"/>
    </xf>
    <xf numFmtId="0" fontId="16" fillId="7" borderId="10" xfId="7" applyBorder="1"/>
    <xf numFmtId="0" fontId="5" fillId="9" borderId="29" xfId="9" applyBorder="1"/>
    <xf numFmtId="4" fontId="5" fillId="5" borderId="5" xfId="5" applyNumberFormat="1" applyBorder="1"/>
    <xf numFmtId="4" fontId="5" fillId="5" borderId="8" xfId="5" applyNumberFormat="1" applyBorder="1"/>
    <xf numFmtId="4" fontId="5" fillId="5" borderId="11" xfId="5" applyNumberFormat="1" applyBorder="1"/>
    <xf numFmtId="0" fontId="5" fillId="5" borderId="5" xfId="5" applyBorder="1"/>
    <xf numFmtId="0" fontId="5" fillId="5" borderId="8" xfId="5" applyBorder="1"/>
    <xf numFmtId="0" fontId="5" fillId="5" borderId="11" xfId="5" applyBorder="1"/>
    <xf numFmtId="0" fontId="7" fillId="3" borderId="38" xfId="2" applyBorder="1"/>
    <xf numFmtId="0" fontId="7" fillId="3" borderId="40" xfId="2" applyBorder="1"/>
    <xf numFmtId="0" fontId="7" fillId="3" borderId="42" xfId="2" applyBorder="1"/>
    <xf numFmtId="0" fontId="5" fillId="9" borderId="22" xfId="9" applyBorder="1"/>
    <xf numFmtId="0" fontId="5" fillId="9" borderId="23" xfId="9" applyBorder="1"/>
    <xf numFmtId="0" fontId="5" fillId="9" borderId="24" xfId="9" applyBorder="1"/>
    <xf numFmtId="0" fontId="3" fillId="8" borderId="0" xfId="8" applyFont="1"/>
    <xf numFmtId="0" fontId="15" fillId="8" borderId="0" xfId="8" applyFont="1"/>
    <xf numFmtId="0" fontId="15" fillId="6" borderId="0" xfId="6" applyFont="1"/>
    <xf numFmtId="0" fontId="7" fillId="3" borderId="51" xfId="2" applyBorder="1"/>
    <xf numFmtId="0" fontId="20" fillId="7" borderId="52" xfId="7" applyFont="1" applyBorder="1"/>
    <xf numFmtId="0" fontId="7" fillId="3" borderId="53" xfId="2" applyBorder="1" applyAlignment="1">
      <alignment wrapText="1"/>
    </xf>
    <xf numFmtId="0" fontId="20" fillId="7" borderId="54" xfId="7" applyFont="1" applyBorder="1"/>
    <xf numFmtId="0" fontId="22" fillId="4" borderId="2" xfId="4" applyFont="1" applyAlignment="1">
      <alignment horizontal="center" wrapText="1"/>
    </xf>
    <xf numFmtId="4" fontId="22" fillId="4" borderId="2" xfId="4" applyNumberFormat="1" applyFont="1" applyAlignment="1">
      <alignment horizontal="center" wrapText="1"/>
    </xf>
    <xf numFmtId="0" fontId="1" fillId="6" borderId="0" xfId="6" applyFont="1"/>
    <xf numFmtId="4" fontId="3" fillId="6" borderId="0" xfId="6" applyNumberFormat="1" applyFont="1"/>
    <xf numFmtId="0" fontId="21" fillId="6" borderId="0" xfId="6" applyFont="1"/>
    <xf numFmtId="4" fontId="21" fillId="6" borderId="0" xfId="6" applyNumberFormat="1" applyFont="1"/>
    <xf numFmtId="0" fontId="10" fillId="3" borderId="34" xfId="2" applyFont="1" applyBorder="1" applyAlignment="1">
      <alignment wrapText="1"/>
    </xf>
    <xf numFmtId="0" fontId="10" fillId="3" borderId="34" xfId="2" applyFont="1" applyBorder="1"/>
    <xf numFmtId="0" fontId="10" fillId="3" borderId="35" xfId="2" applyFont="1" applyBorder="1"/>
    <xf numFmtId="0" fontId="23" fillId="3" borderId="57" xfId="2" applyFont="1" applyBorder="1"/>
    <xf numFmtId="0" fontId="0" fillId="4" borderId="58" xfId="4" applyFont="1" applyBorder="1"/>
    <xf numFmtId="0" fontId="7" fillId="3" borderId="59" xfId="2" applyBorder="1"/>
    <xf numFmtId="0" fontId="16" fillId="7" borderId="59" xfId="7" applyBorder="1"/>
    <xf numFmtId="0" fontId="0" fillId="4" borderId="61" xfId="4" applyFont="1" applyBorder="1" applyAlignment="1">
      <alignment vertical="center"/>
    </xf>
    <xf numFmtId="0" fontId="7" fillId="3" borderId="37" xfId="2" applyBorder="1"/>
    <xf numFmtId="0" fontId="16" fillId="7" borderId="37" xfId="7" applyBorder="1"/>
    <xf numFmtId="0" fontId="0" fillId="4" borderId="63" xfId="4" applyFont="1" applyBorder="1" applyAlignment="1">
      <alignment vertical="center"/>
    </xf>
    <xf numFmtId="0" fontId="7" fillId="3" borderId="64" xfId="2" applyBorder="1"/>
    <xf numFmtId="0" fontId="16" fillId="7" borderId="64" xfId="7" applyBorder="1"/>
    <xf numFmtId="0" fontId="12" fillId="3" borderId="0" xfId="2" applyFont="1" applyAlignment="1"/>
    <xf numFmtId="0" fontId="12" fillId="3" borderId="50" xfId="2" applyFont="1" applyBorder="1" applyAlignment="1"/>
    <xf numFmtId="0" fontId="7" fillId="3" borderId="66" xfId="2" applyBorder="1" applyAlignment="1">
      <alignment wrapText="1"/>
    </xf>
    <xf numFmtId="0" fontId="7" fillId="3" borderId="67" xfId="2" applyBorder="1" applyAlignment="1">
      <alignment wrapText="1"/>
    </xf>
    <xf numFmtId="0" fontId="0" fillId="10" borderId="0" xfId="0" applyFill="1"/>
    <xf numFmtId="0" fontId="20" fillId="7" borderId="68" xfId="7" applyFont="1" applyBorder="1"/>
    <xf numFmtId="0" fontId="5" fillId="5" borderId="69" xfId="5" applyBorder="1"/>
    <xf numFmtId="0" fontId="5" fillId="5" borderId="70" xfId="5" applyBorder="1"/>
    <xf numFmtId="0" fontId="5" fillId="5" borderId="71" xfId="5" applyBorder="1"/>
    <xf numFmtId="0" fontId="19" fillId="7" borderId="3" xfId="7" applyFont="1" applyBorder="1"/>
    <xf numFmtId="0" fontId="19" fillId="7" borderId="23" xfId="7" applyFont="1" applyBorder="1"/>
    <xf numFmtId="0" fontId="19" fillId="7" borderId="24" xfId="7" applyFont="1" applyBorder="1"/>
    <xf numFmtId="4" fontId="16" fillId="7" borderId="60" xfId="7" applyNumberFormat="1" applyBorder="1"/>
    <xf numFmtId="4" fontId="16" fillId="7" borderId="62" xfId="7" applyNumberFormat="1" applyBorder="1"/>
    <xf numFmtId="0" fontId="21" fillId="6" borderId="0" xfId="6" applyFont="1" applyBorder="1" applyAlignment="1">
      <alignment vertical="center"/>
    </xf>
    <xf numFmtId="4" fontId="7" fillId="3" borderId="35" xfId="2" applyNumberFormat="1" applyBorder="1"/>
    <xf numFmtId="2" fontId="7" fillId="3" borderId="0" xfId="2" applyNumberFormat="1" applyAlignment="1">
      <alignment wrapText="1"/>
    </xf>
    <xf numFmtId="2" fontId="5" fillId="9" borderId="4" xfId="9" applyNumberFormat="1" applyBorder="1"/>
    <xf numFmtId="2" fontId="5" fillId="9" borderId="7" xfId="9" applyNumberFormat="1" applyBorder="1"/>
    <xf numFmtId="2" fontId="5" fillId="9" borderId="10" xfId="9" applyNumberFormat="1" applyBorder="1"/>
    <xf numFmtId="0" fontId="3" fillId="6" borderId="50" xfId="6" applyFont="1" applyBorder="1"/>
    <xf numFmtId="2" fontId="3" fillId="6" borderId="66" xfId="6" applyNumberFormat="1" applyFont="1" applyBorder="1"/>
    <xf numFmtId="0" fontId="3" fillId="6" borderId="66" xfId="6" applyFont="1" applyBorder="1"/>
    <xf numFmtId="4" fontId="3" fillId="6" borderId="67" xfId="6" applyNumberFormat="1" applyFont="1" applyBorder="1"/>
    <xf numFmtId="0" fontId="7" fillId="3" borderId="72" xfId="2" applyBorder="1"/>
    <xf numFmtId="4" fontId="5" fillId="5" borderId="60" xfId="5" applyNumberFormat="1" applyBorder="1"/>
    <xf numFmtId="0" fontId="0" fillId="4" borderId="61" xfId="4" applyFont="1" applyBorder="1"/>
    <xf numFmtId="4" fontId="5" fillId="5" borderId="62" xfId="5" applyNumberFormat="1" applyBorder="1"/>
    <xf numFmtId="0" fontId="0" fillId="4" borderId="63" xfId="4" applyFont="1" applyBorder="1"/>
    <xf numFmtId="4" fontId="5" fillId="5" borderId="65" xfId="5" applyNumberFormat="1" applyBorder="1"/>
    <xf numFmtId="0" fontId="1" fillId="4" borderId="2" xfId="4" applyFont="1"/>
    <xf numFmtId="0" fontId="0" fillId="4" borderId="74" xfId="4" applyFont="1" applyBorder="1"/>
    <xf numFmtId="0" fontId="7" fillId="3" borderId="76" xfId="2" applyBorder="1"/>
    <xf numFmtId="0" fontId="16" fillId="7" borderId="76" xfId="7" applyBorder="1"/>
    <xf numFmtId="4" fontId="5" fillId="5" borderId="77" xfId="5" applyNumberFormat="1" applyBorder="1"/>
    <xf numFmtId="0" fontId="7" fillId="3" borderId="29" xfId="2" applyBorder="1" applyAlignment="1">
      <alignment wrapText="1"/>
    </xf>
    <xf numFmtId="4" fontId="7" fillId="3" borderId="30" xfId="2" applyNumberFormat="1" applyBorder="1"/>
    <xf numFmtId="0" fontId="24" fillId="4" borderId="75" xfId="4" applyFont="1" applyBorder="1" applyAlignment="1">
      <alignment wrapText="1"/>
    </xf>
    <xf numFmtId="0" fontId="24" fillId="4" borderId="73" xfId="4" applyFont="1" applyBorder="1" applyAlignment="1">
      <alignment wrapText="1"/>
    </xf>
    <xf numFmtId="0" fontId="18" fillId="3" borderId="55" xfId="2" applyFont="1" applyBorder="1"/>
    <xf numFmtId="0" fontId="20" fillId="7" borderId="56" xfId="7" applyFont="1" applyBorder="1"/>
    <xf numFmtId="0" fontId="23" fillId="3" borderId="55" xfId="2" applyFont="1" applyBorder="1"/>
    <xf numFmtId="0" fontId="17" fillId="0" borderId="0" xfId="0" applyFont="1"/>
    <xf numFmtId="0" fontId="7" fillId="3" borderId="69" xfId="2" applyBorder="1"/>
    <xf numFmtId="0" fontId="7" fillId="3" borderId="70" xfId="2" applyBorder="1"/>
    <xf numFmtId="0" fontId="7" fillId="3" borderId="71" xfId="2" applyBorder="1"/>
    <xf numFmtId="4" fontId="5" fillId="6" borderId="69" xfId="6" applyNumberFormat="1" applyBorder="1"/>
    <xf numFmtId="4" fontId="5" fillId="6" borderId="70" xfId="6" applyNumberFormat="1" applyBorder="1"/>
    <xf numFmtId="0" fontId="10" fillId="3" borderId="3" xfId="2" applyFont="1" applyBorder="1"/>
    <xf numFmtId="4" fontId="3" fillId="6" borderId="5" xfId="6" applyNumberFormat="1" applyFont="1" applyBorder="1"/>
    <xf numFmtId="0" fontId="10" fillId="3" borderId="9" xfId="2" applyFont="1" applyBorder="1"/>
    <xf numFmtId="4" fontId="3" fillId="6" borderId="11" xfId="6" applyNumberFormat="1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4" fontId="5" fillId="6" borderId="8" xfId="6" applyNumberFormat="1" applyBorder="1"/>
    <xf numFmtId="0" fontId="23" fillId="3" borderId="9" xfId="2" applyFont="1" applyBorder="1"/>
    <xf numFmtId="4" fontId="27" fillId="6" borderId="11" xfId="6" applyNumberFormat="1" applyFont="1" applyBorder="1"/>
    <xf numFmtId="0" fontId="12" fillId="3" borderId="3" xfId="2" applyFont="1" applyBorder="1"/>
    <xf numFmtId="0" fontId="12" fillId="3" borderId="6" xfId="2" applyFont="1" applyBorder="1"/>
    <xf numFmtId="4" fontId="3" fillId="6" borderId="8" xfId="6" applyNumberFormat="1" applyFont="1" applyBorder="1"/>
    <xf numFmtId="0" fontId="17" fillId="11" borderId="0" xfId="0" applyFont="1" applyFill="1"/>
    <xf numFmtId="0" fontId="0" fillId="11" borderId="0" xfId="0" applyFill="1"/>
    <xf numFmtId="2" fontId="7" fillId="3" borderId="58" xfId="2" applyNumberFormat="1" applyBorder="1"/>
    <xf numFmtId="2" fontId="5" fillId="5" borderId="60" xfId="5" applyNumberFormat="1" applyBorder="1"/>
    <xf numFmtId="2" fontId="7" fillId="3" borderId="61" xfId="2" applyNumberFormat="1" applyBorder="1"/>
    <xf numFmtId="2" fontId="5" fillId="5" borderId="62" xfId="5" applyNumberFormat="1" applyBorder="1"/>
    <xf numFmtId="2" fontId="7" fillId="3" borderId="63" xfId="2" applyNumberFormat="1" applyBorder="1"/>
    <xf numFmtId="2" fontId="5" fillId="5" borderId="65" xfId="5" applyNumberFormat="1" applyBorder="1"/>
    <xf numFmtId="4" fontId="5" fillId="6" borderId="56" xfId="6" applyNumberFormat="1" applyBorder="1"/>
    <xf numFmtId="4" fontId="5" fillId="6" borderId="54" xfId="6" applyNumberFormat="1" applyBorder="1"/>
    <xf numFmtId="4" fontId="5" fillId="6" borderId="52" xfId="6" applyNumberFormat="1" applyBorder="1"/>
    <xf numFmtId="0" fontId="7" fillId="3" borderId="22" xfId="2" applyBorder="1"/>
    <xf numFmtId="0" fontId="7" fillId="3" borderId="23" xfId="2" applyBorder="1"/>
    <xf numFmtId="0" fontId="7" fillId="3" borderId="23" xfId="2" applyBorder="1" applyAlignment="1">
      <alignment wrapText="1"/>
    </xf>
    <xf numFmtId="0" fontId="5" fillId="11" borderId="39" xfId="5" applyFill="1" applyBorder="1"/>
    <xf numFmtId="0" fontId="5" fillId="11" borderId="41" xfId="5" applyFill="1" applyBorder="1"/>
    <xf numFmtId="0" fontId="5" fillId="11" borderId="43" xfId="5" applyFill="1" applyBorder="1"/>
    <xf numFmtId="0" fontId="28" fillId="12" borderId="0" xfId="10"/>
    <xf numFmtId="0" fontId="14" fillId="2" borderId="3" xfId="1" applyFont="1" applyBorder="1"/>
    <xf numFmtId="4" fontId="14" fillId="2" borderId="5" xfId="1" applyNumberFormat="1" applyFont="1" applyBorder="1"/>
    <xf numFmtId="0" fontId="10" fillId="3" borderId="72" xfId="2" applyFont="1" applyBorder="1"/>
    <xf numFmtId="0" fontId="10" fillId="3" borderId="79" xfId="2" applyFont="1" applyBorder="1"/>
    <xf numFmtId="4" fontId="3" fillId="6" borderId="33" xfId="6" applyNumberFormat="1" applyFont="1" applyBorder="1"/>
    <xf numFmtId="10" fontId="0" fillId="0" borderId="0" xfId="0" applyNumberFormat="1"/>
    <xf numFmtId="4" fontId="3" fillId="6" borderId="13" xfId="6" applyNumberFormat="1" applyFont="1" applyBorder="1"/>
    <xf numFmtId="4" fontId="3" fillId="6" borderId="15" xfId="6" applyNumberFormat="1" applyFont="1" applyBorder="1"/>
    <xf numFmtId="0" fontId="29" fillId="0" borderId="78" xfId="0" applyFont="1" applyBorder="1"/>
    <xf numFmtId="4" fontId="14" fillId="2" borderId="13" xfId="1" applyNumberFormat="1" applyFont="1" applyBorder="1"/>
    <xf numFmtId="10" fontId="27" fillId="6" borderId="78" xfId="6" applyNumberFormat="1" applyFont="1" applyBorder="1"/>
    <xf numFmtId="2" fontId="27" fillId="6" borderId="78" xfId="6" applyNumberFormat="1" applyFont="1" applyBorder="1"/>
    <xf numFmtId="10" fontId="7" fillId="3" borderId="78" xfId="2" applyNumberFormat="1" applyBorder="1"/>
    <xf numFmtId="2" fontId="7" fillId="3" borderId="78" xfId="2" applyNumberFormat="1" applyBorder="1"/>
    <xf numFmtId="0" fontId="7" fillId="3" borderId="78" xfId="2" applyBorder="1"/>
    <xf numFmtId="0" fontId="17" fillId="11" borderId="0" xfId="0" applyFont="1" applyFill="1" applyAlignment="1">
      <alignment wrapText="1"/>
    </xf>
    <xf numFmtId="0" fontId="29" fillId="0" borderId="78" xfId="0" applyFont="1" applyBorder="1" applyAlignment="1">
      <alignment wrapText="1"/>
    </xf>
    <xf numFmtId="0" fontId="7" fillId="3" borderId="78" xfId="2" applyBorder="1" applyAlignment="1">
      <alignment wrapText="1"/>
    </xf>
    <xf numFmtId="2" fontId="0" fillId="0" borderId="0" xfId="0" applyNumberFormat="1" applyAlignment="1">
      <alignment wrapText="1"/>
    </xf>
    <xf numFmtId="2" fontId="27" fillId="6" borderId="78" xfId="6" applyNumberFormat="1" applyFont="1" applyBorder="1" applyAlignment="1">
      <alignment wrapText="1"/>
    </xf>
    <xf numFmtId="2" fontId="12" fillId="13" borderId="78" xfId="2" applyNumberFormat="1" applyFont="1" applyFill="1" applyBorder="1" applyAlignment="1">
      <alignment wrapText="1"/>
    </xf>
    <xf numFmtId="0" fontId="30" fillId="11" borderId="0" xfId="0" applyFont="1" applyFill="1"/>
    <xf numFmtId="0" fontId="30" fillId="11" borderId="0" xfId="0" applyFont="1" applyFill="1" applyAlignment="1">
      <alignment wrapText="1"/>
    </xf>
    <xf numFmtId="4" fontId="3" fillId="6" borderId="81" xfId="6" applyNumberFormat="1" applyFont="1" applyBorder="1"/>
    <xf numFmtId="4" fontId="27" fillId="6" borderId="78" xfId="6" applyNumberFormat="1" applyFont="1" applyBorder="1" applyAlignment="1">
      <alignment horizontal="right"/>
    </xf>
    <xf numFmtId="0" fontId="10" fillId="3" borderId="46" xfId="2" applyFont="1" applyBorder="1"/>
    <xf numFmtId="4" fontId="3" fillId="6" borderId="78" xfId="6" applyNumberFormat="1" applyFont="1" applyBorder="1"/>
    <xf numFmtId="0" fontId="31" fillId="0" borderId="78" xfId="0" applyFont="1" applyBorder="1"/>
    <xf numFmtId="0" fontId="14" fillId="2" borderId="78" xfId="1" applyFont="1" applyBorder="1"/>
    <xf numFmtId="0" fontId="32" fillId="2" borderId="0" xfId="1" applyFont="1"/>
    <xf numFmtId="0" fontId="1" fillId="6" borderId="4" xfId="6" applyFont="1" applyBorder="1" applyAlignment="1">
      <alignment horizontal="center"/>
    </xf>
    <xf numFmtId="0" fontId="1" fillId="6" borderId="13" xfId="6" applyFont="1" applyBorder="1" applyAlignment="1">
      <alignment horizontal="center"/>
    </xf>
    <xf numFmtId="0" fontId="1" fillId="6" borderId="5" xfId="6" applyFont="1" applyBorder="1" applyAlignment="1">
      <alignment horizontal="center"/>
    </xf>
    <xf numFmtId="0" fontId="8" fillId="4" borderId="16" xfId="4" applyFont="1" applyBorder="1" applyAlignment="1">
      <alignment horizontal="center" wrapText="1"/>
    </xf>
    <xf numFmtId="0" fontId="8" fillId="4" borderId="31" xfId="4" applyFont="1" applyBorder="1" applyAlignment="1">
      <alignment horizontal="center" wrapText="1"/>
    </xf>
    <xf numFmtId="0" fontId="0" fillId="5" borderId="18" xfId="5" applyFont="1" applyBorder="1" applyAlignment="1">
      <alignment horizontal="center" wrapText="1"/>
    </xf>
    <xf numFmtId="0" fontId="0" fillId="5" borderId="33" xfId="5" applyFont="1" applyBorder="1" applyAlignment="1">
      <alignment horizontal="center" wrapText="1"/>
    </xf>
    <xf numFmtId="0" fontId="8" fillId="4" borderId="17" xfId="4" applyFont="1" applyBorder="1" applyAlignment="1">
      <alignment horizontal="center" wrapText="1"/>
    </xf>
    <xf numFmtId="0" fontId="9" fillId="4" borderId="12" xfId="4" applyFont="1" applyBorder="1" applyAlignment="1">
      <alignment horizontal="center"/>
    </xf>
    <xf numFmtId="0" fontId="9" fillId="4" borderId="0" xfId="4" applyFont="1" applyBorder="1" applyAlignment="1">
      <alignment horizontal="center"/>
    </xf>
    <xf numFmtId="0" fontId="11" fillId="3" borderId="20" xfId="2" applyFont="1" applyBorder="1" applyAlignment="1">
      <alignment horizontal="center" wrapText="1"/>
    </xf>
    <xf numFmtId="0" fontId="11" fillId="3" borderId="21" xfId="2" applyFont="1" applyBorder="1" applyAlignment="1">
      <alignment horizontal="center" wrapText="1"/>
    </xf>
    <xf numFmtId="0" fontId="9" fillId="4" borderId="25" xfId="4" applyFont="1" applyBorder="1" applyAlignment="1">
      <alignment horizontal="center"/>
    </xf>
    <xf numFmtId="0" fontId="9" fillId="4" borderId="26" xfId="4" applyFont="1" applyBorder="1" applyAlignment="1">
      <alignment horizontal="center"/>
    </xf>
    <xf numFmtId="0" fontId="9" fillId="4" borderId="27" xfId="4" applyFont="1" applyBorder="1" applyAlignment="1">
      <alignment horizontal="center"/>
    </xf>
    <xf numFmtId="0" fontId="11" fillId="3" borderId="25" xfId="2" applyFont="1" applyBorder="1" applyAlignment="1">
      <alignment horizontal="center" wrapText="1"/>
    </xf>
    <xf numFmtId="0" fontId="11" fillId="3" borderId="26" xfId="2" applyFont="1" applyBorder="1" applyAlignment="1">
      <alignment horizontal="center" wrapText="1"/>
    </xf>
    <xf numFmtId="0" fontId="11" fillId="3" borderId="27" xfId="2" applyFont="1" applyBorder="1" applyAlignment="1">
      <alignment horizontal="center" wrapText="1"/>
    </xf>
    <xf numFmtId="0" fontId="10" fillId="4" borderId="4" xfId="4" applyFont="1" applyBorder="1" applyAlignment="1">
      <alignment horizontal="center"/>
    </xf>
    <xf numFmtId="0" fontId="0" fillId="5" borderId="19" xfId="5" applyFont="1" applyBorder="1" applyAlignment="1">
      <alignment horizontal="center" wrapText="1"/>
    </xf>
    <xf numFmtId="0" fontId="9" fillId="4" borderId="3" xfId="4" applyFont="1" applyBorder="1" applyAlignment="1">
      <alignment horizontal="center"/>
    </xf>
    <xf numFmtId="0" fontId="9" fillId="4" borderId="6" xfId="4" applyFont="1" applyBorder="1" applyAlignment="1">
      <alignment horizontal="center"/>
    </xf>
    <xf numFmtId="0" fontId="9" fillId="4" borderId="9" xfId="4" applyFont="1" applyBorder="1" applyAlignment="1">
      <alignment horizontal="center"/>
    </xf>
    <xf numFmtId="0" fontId="11" fillId="3" borderId="4" xfId="2" applyFont="1" applyBorder="1" applyAlignment="1">
      <alignment horizontal="center" wrapText="1"/>
    </xf>
    <xf numFmtId="0" fontId="11" fillId="3" borderId="7" xfId="2" applyFont="1" applyBorder="1" applyAlignment="1">
      <alignment horizontal="center" wrapText="1"/>
    </xf>
    <xf numFmtId="0" fontId="11" fillId="3" borderId="10" xfId="2" applyFont="1" applyBorder="1" applyAlignment="1">
      <alignment horizontal="center" wrapText="1"/>
    </xf>
    <xf numFmtId="0" fontId="11" fillId="3" borderId="22" xfId="2" applyFont="1" applyBorder="1" applyAlignment="1">
      <alignment horizontal="center" wrapText="1"/>
    </xf>
    <xf numFmtId="0" fontId="11" fillId="3" borderId="23" xfId="2" applyFont="1" applyBorder="1" applyAlignment="1">
      <alignment horizontal="center" wrapText="1"/>
    </xf>
    <xf numFmtId="0" fontId="11" fillId="3" borderId="24" xfId="2" applyFont="1" applyBorder="1" applyAlignment="1">
      <alignment horizontal="center" wrapText="1"/>
    </xf>
    <xf numFmtId="0" fontId="10" fillId="4" borderId="22" xfId="4" applyFont="1" applyBorder="1" applyAlignment="1">
      <alignment horizontal="center"/>
    </xf>
    <xf numFmtId="0" fontId="1" fillId="5" borderId="18" xfId="5" applyFont="1" applyBorder="1" applyAlignment="1">
      <alignment horizontal="center" wrapText="1"/>
    </xf>
    <xf numFmtId="0" fontId="1" fillId="5" borderId="19" xfId="5" applyFont="1" applyBorder="1" applyAlignment="1">
      <alignment horizontal="center" wrapText="1"/>
    </xf>
    <xf numFmtId="0" fontId="12" fillId="4" borderId="3" xfId="4" applyFont="1" applyBorder="1" applyAlignment="1">
      <alignment horizontal="center"/>
    </xf>
    <xf numFmtId="0" fontId="12" fillId="4" borderId="6" xfId="4" applyFont="1" applyBorder="1" applyAlignment="1">
      <alignment horizontal="center"/>
    </xf>
    <xf numFmtId="0" fontId="12" fillId="4" borderId="9" xfId="4" applyFont="1" applyBorder="1" applyAlignment="1">
      <alignment horizontal="center"/>
    </xf>
    <xf numFmtId="0" fontId="14" fillId="2" borderId="78" xfId="1" applyFont="1" applyBorder="1" applyAlignment="1">
      <alignment horizontal="center"/>
    </xf>
    <xf numFmtId="0" fontId="14" fillId="2" borderId="25" xfId="1" applyFont="1" applyBorder="1" applyAlignment="1">
      <alignment horizontal="center" wrapText="1"/>
    </xf>
    <xf numFmtId="0" fontId="14" fillId="2" borderId="27" xfId="1" applyFont="1" applyBorder="1" applyAlignment="1">
      <alignment horizontal="center" wrapText="1"/>
    </xf>
    <xf numFmtId="0" fontId="17" fillId="11" borderId="80" xfId="0" applyFont="1" applyFill="1" applyBorder="1" applyAlignment="1">
      <alignment horizontal="center"/>
    </xf>
    <xf numFmtId="0" fontId="30" fillId="11" borderId="80" xfId="0" applyFont="1" applyFill="1" applyBorder="1" applyAlignment="1">
      <alignment horizontal="center"/>
    </xf>
    <xf numFmtId="4" fontId="33" fillId="6" borderId="70" xfId="6" quotePrefix="1" applyNumberFormat="1" applyFont="1" applyBorder="1"/>
  </cellXfs>
  <cellStyles count="11">
    <cellStyle name="20 % – Poudarek3" xfId="8" builtinId="38"/>
    <cellStyle name="40 % – Poudarek6" xfId="5" builtinId="51"/>
    <cellStyle name="60 % – Poudarek4" xfId="9" builtinId="44"/>
    <cellStyle name="60 % – Poudarek6" xfId="6" builtinId="52"/>
    <cellStyle name="Dobro" xfId="1" builtinId="26"/>
    <cellStyle name="Navadno" xfId="0" builtinId="0"/>
    <cellStyle name="Nevtralno" xfId="2" builtinId="28"/>
    <cellStyle name="Opomba" xfId="4" builtinId="10"/>
    <cellStyle name="Poudarek6" xfId="10" builtinId="49"/>
    <cellStyle name="Povezana celica" xfId="3" builtinId="24"/>
    <cellStyle name="Vnos" xfId="7" builtin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7E8C5-2BA7-44F7-BAA8-A3643C67E3EC}">
  <dimension ref="A1:J83"/>
  <sheetViews>
    <sheetView topLeftCell="A43" workbookViewId="0">
      <selection activeCell="I65" sqref="I65"/>
    </sheetView>
  </sheetViews>
  <sheetFormatPr defaultRowHeight="15" x14ac:dyDescent="0.25"/>
  <cols>
    <col min="1" max="1" width="37.7109375" customWidth="1"/>
    <col min="2" max="2" width="13.7109375" customWidth="1"/>
    <col min="3" max="3" width="12.28515625" customWidth="1"/>
    <col min="4" max="4" width="11.42578125" customWidth="1"/>
    <col min="5" max="6" width="11.28515625" customWidth="1"/>
    <col min="7" max="8" width="13.85546875" customWidth="1"/>
    <col min="9" max="9" width="11.5703125" customWidth="1"/>
  </cols>
  <sheetData>
    <row r="1" spans="1:10" ht="18.75" x14ac:dyDescent="0.3">
      <c r="A1" s="2" t="s">
        <v>82</v>
      </c>
    </row>
    <row r="2" spans="1:10" ht="21" x14ac:dyDescent="0.35">
      <c r="A2" s="159" t="s">
        <v>126</v>
      </c>
      <c r="B2" s="160"/>
    </row>
    <row r="3" spans="1:10" ht="31.5" x14ac:dyDescent="0.35">
      <c r="A3" s="99" t="s">
        <v>127</v>
      </c>
      <c r="B3" s="100">
        <f>0.7*B2</f>
        <v>0</v>
      </c>
    </row>
    <row r="4" spans="1:10" ht="21" x14ac:dyDescent="0.35">
      <c r="A4" s="97" t="s">
        <v>128</v>
      </c>
      <c r="B4" s="98">
        <f>0.3*B2</f>
        <v>0</v>
      </c>
    </row>
    <row r="5" spans="1:10" ht="18.75" x14ac:dyDescent="0.3">
      <c r="A5" s="18"/>
      <c r="B5" s="18"/>
    </row>
    <row r="7" spans="1:10" ht="15" customHeight="1" x14ac:dyDescent="0.25">
      <c r="A7" s="261" t="s">
        <v>23</v>
      </c>
      <c r="B7" s="252" t="s">
        <v>99</v>
      </c>
      <c r="C7" s="247" t="s">
        <v>102</v>
      </c>
      <c r="D7" s="247"/>
      <c r="E7" s="247"/>
      <c r="F7" s="14"/>
      <c r="G7" s="229" t="s">
        <v>103</v>
      </c>
      <c r="H7" s="230"/>
      <c r="I7" s="231"/>
    </row>
    <row r="8" spans="1:10" ht="45.75" customHeight="1" x14ac:dyDescent="0.25">
      <c r="A8" s="262"/>
      <c r="B8" s="253"/>
      <c r="C8" s="9" t="s">
        <v>104</v>
      </c>
      <c r="D8" s="10" t="s">
        <v>100</v>
      </c>
      <c r="E8" s="10" t="s">
        <v>101</v>
      </c>
      <c r="F8" s="232" t="s">
        <v>119</v>
      </c>
      <c r="G8" s="11" t="s">
        <v>104</v>
      </c>
      <c r="H8" s="11" t="s">
        <v>101</v>
      </c>
      <c r="I8" s="259" t="s">
        <v>119</v>
      </c>
    </row>
    <row r="9" spans="1:10" ht="27.75" customHeight="1" x14ac:dyDescent="0.25">
      <c r="A9" s="263"/>
      <c r="B9" s="254"/>
      <c r="C9" s="12" t="s">
        <v>105</v>
      </c>
      <c r="D9" s="12"/>
      <c r="E9" s="13" t="s">
        <v>106</v>
      </c>
      <c r="F9" s="236"/>
      <c r="G9" s="13" t="s">
        <v>105</v>
      </c>
      <c r="H9" s="13" t="s">
        <v>106</v>
      </c>
      <c r="I9" s="260"/>
    </row>
    <row r="10" spans="1:10" x14ac:dyDescent="0.25">
      <c r="A10" s="29" t="s">
        <v>83</v>
      </c>
      <c r="B10" s="49"/>
      <c r="C10" s="30"/>
      <c r="D10" s="30"/>
      <c r="E10" s="172"/>
      <c r="F10" s="172">
        <f>C10*E10</f>
        <v>0</v>
      </c>
      <c r="G10" s="54"/>
      <c r="H10" s="30"/>
      <c r="I10" s="31">
        <f>G10*H10</f>
        <v>0</v>
      </c>
    </row>
    <row r="11" spans="1:10" x14ac:dyDescent="0.25">
      <c r="A11" s="32" t="s">
        <v>84</v>
      </c>
      <c r="B11" s="49"/>
      <c r="C11" s="33"/>
      <c r="D11" s="33"/>
      <c r="E11" s="173"/>
      <c r="F11" s="173">
        <f t="shared" ref="F11:F14" si="0">C11*E11</f>
        <v>0</v>
      </c>
      <c r="G11" s="55"/>
      <c r="H11" s="33"/>
      <c r="I11" s="34">
        <f t="shared" ref="I11:I14" si="1">G11*H11</f>
        <v>0</v>
      </c>
    </row>
    <row r="12" spans="1:10" x14ac:dyDescent="0.25">
      <c r="A12" s="32" t="s">
        <v>195</v>
      </c>
      <c r="B12" s="49"/>
      <c r="C12" s="33"/>
      <c r="D12" s="33"/>
      <c r="E12" s="173"/>
      <c r="F12" s="173">
        <f t="shared" si="0"/>
        <v>0</v>
      </c>
      <c r="G12" s="55"/>
      <c r="H12" s="33"/>
      <c r="I12" s="34">
        <f t="shared" si="1"/>
        <v>0</v>
      </c>
    </row>
    <row r="13" spans="1:10" x14ac:dyDescent="0.25">
      <c r="A13" s="32" t="s">
        <v>196</v>
      </c>
      <c r="B13" s="49"/>
      <c r="C13" s="33"/>
      <c r="D13" s="33"/>
      <c r="E13" s="173"/>
      <c r="F13" s="173">
        <f t="shared" si="0"/>
        <v>0</v>
      </c>
      <c r="G13" s="55"/>
      <c r="H13" s="33"/>
      <c r="I13" s="34">
        <f t="shared" si="1"/>
        <v>0</v>
      </c>
    </row>
    <row r="14" spans="1:10" x14ac:dyDescent="0.25">
      <c r="A14" s="35" t="s">
        <v>197</v>
      </c>
      <c r="B14" s="49"/>
      <c r="C14" s="36"/>
      <c r="D14" s="36"/>
      <c r="E14" s="174"/>
      <c r="F14" s="174">
        <f t="shared" si="0"/>
        <v>0</v>
      </c>
      <c r="G14" s="56"/>
      <c r="H14" s="36"/>
      <c r="I14" s="37">
        <f t="shared" si="1"/>
        <v>0</v>
      </c>
    </row>
    <row r="15" spans="1:10" ht="18.75" x14ac:dyDescent="0.3">
      <c r="A15" s="94" t="s">
        <v>86</v>
      </c>
      <c r="B15" s="21">
        <f>SUM(B10:B14)</f>
        <v>0</v>
      </c>
      <c r="C15" s="95"/>
      <c r="D15" s="95"/>
      <c r="E15" s="95"/>
      <c r="F15" s="96">
        <f>SUM(F10:F14)</f>
        <v>0</v>
      </c>
      <c r="G15" s="66"/>
      <c r="H15" s="66"/>
      <c r="I15" s="21">
        <f>SUM(I10:I14)</f>
        <v>0</v>
      </c>
      <c r="J15" s="198">
        <f>I15+F15</f>
        <v>0</v>
      </c>
    </row>
    <row r="17" spans="1:10" ht="15" customHeight="1" x14ac:dyDescent="0.25">
      <c r="A17" s="249" t="s">
        <v>91</v>
      </c>
      <c r="B17" s="252" t="s">
        <v>99</v>
      </c>
      <c r="C17" s="247" t="s">
        <v>102</v>
      </c>
      <c r="D17" s="247"/>
      <c r="E17" s="247"/>
      <c r="F17" s="14"/>
      <c r="G17" s="229" t="s">
        <v>103</v>
      </c>
      <c r="H17" s="230"/>
      <c r="I17" s="231"/>
    </row>
    <row r="18" spans="1:10" ht="45.75" customHeight="1" x14ac:dyDescent="0.25">
      <c r="A18" s="250"/>
      <c r="B18" s="253"/>
      <c r="C18" s="9" t="s">
        <v>104</v>
      </c>
      <c r="D18" s="10" t="s">
        <v>215</v>
      </c>
      <c r="E18" s="10" t="s">
        <v>101</v>
      </c>
      <c r="F18" s="232" t="s">
        <v>119</v>
      </c>
      <c r="G18" s="11" t="s">
        <v>104</v>
      </c>
      <c r="H18" s="19" t="s">
        <v>101</v>
      </c>
      <c r="I18" s="259" t="s">
        <v>119</v>
      </c>
    </row>
    <row r="19" spans="1:10" ht="15" customHeight="1" x14ac:dyDescent="0.25">
      <c r="A19" s="251"/>
      <c r="B19" s="254"/>
      <c r="C19" s="13" t="s">
        <v>105</v>
      </c>
      <c r="D19" s="13"/>
      <c r="E19" s="13" t="s">
        <v>106</v>
      </c>
      <c r="F19" s="236"/>
      <c r="G19" s="13" t="s">
        <v>105</v>
      </c>
      <c r="H19" s="20" t="s">
        <v>106</v>
      </c>
      <c r="I19" s="260"/>
    </row>
    <row r="20" spans="1:10" x14ac:dyDescent="0.25">
      <c r="A20" s="29" t="s">
        <v>87</v>
      </c>
      <c r="B20" s="49"/>
      <c r="C20" s="30"/>
      <c r="D20" s="30"/>
      <c r="E20" s="30"/>
      <c r="F20" s="30">
        <f>E20*B20</f>
        <v>0</v>
      </c>
      <c r="G20" s="30"/>
      <c r="H20" s="30"/>
      <c r="I20" s="31">
        <f>G20*H20</f>
        <v>0</v>
      </c>
    </row>
    <row r="21" spans="1:10" x14ac:dyDescent="0.25">
      <c r="A21" s="32" t="s">
        <v>88</v>
      </c>
      <c r="B21" s="49"/>
      <c r="C21" s="30"/>
      <c r="D21" s="30"/>
      <c r="E21" s="30"/>
      <c r="F21" s="33">
        <f t="shared" ref="F21:F23" si="2">E21*B21</f>
        <v>0</v>
      </c>
      <c r="G21" s="33"/>
      <c r="H21" s="33"/>
      <c r="I21" s="34">
        <f t="shared" ref="I21:I23" si="3">G21*H21</f>
        <v>0</v>
      </c>
    </row>
    <row r="22" spans="1:10" x14ac:dyDescent="0.25">
      <c r="A22" s="32" t="s">
        <v>89</v>
      </c>
      <c r="B22" s="49"/>
      <c r="C22" s="30"/>
      <c r="D22" s="30"/>
      <c r="E22" s="30"/>
      <c r="F22" s="33">
        <f t="shared" si="2"/>
        <v>0</v>
      </c>
      <c r="G22" s="33"/>
      <c r="H22" s="33"/>
      <c r="I22" s="34">
        <f t="shared" si="3"/>
        <v>0</v>
      </c>
    </row>
    <row r="23" spans="1:10" x14ac:dyDescent="0.25">
      <c r="A23" s="35" t="s">
        <v>90</v>
      </c>
      <c r="B23" s="49"/>
      <c r="C23" s="30"/>
      <c r="D23" s="30"/>
      <c r="E23" s="30"/>
      <c r="F23" s="36">
        <f t="shared" si="2"/>
        <v>0</v>
      </c>
      <c r="G23" s="36"/>
      <c r="H23" s="36"/>
      <c r="I23" s="37">
        <f t="shared" si="3"/>
        <v>0</v>
      </c>
    </row>
    <row r="24" spans="1:10" ht="18.75" x14ac:dyDescent="0.3">
      <c r="A24" s="94" t="s">
        <v>86</v>
      </c>
      <c r="B24" s="95">
        <f>SUM(B20:B23)</f>
        <v>0</v>
      </c>
      <c r="C24" s="95"/>
      <c r="D24" s="95"/>
      <c r="E24" s="95"/>
      <c r="F24" s="96">
        <f>SUM(F20:F23)</f>
        <v>0</v>
      </c>
      <c r="G24" s="66"/>
      <c r="H24" s="66"/>
      <c r="I24" s="21">
        <f>SUM(I20:I23)</f>
        <v>0</v>
      </c>
      <c r="J24" s="198">
        <f>I24+F24</f>
        <v>0</v>
      </c>
    </row>
    <row r="26" spans="1:10" ht="15" customHeight="1" x14ac:dyDescent="0.25">
      <c r="A26" s="249" t="s">
        <v>115</v>
      </c>
      <c r="B26" s="252" t="s">
        <v>99</v>
      </c>
      <c r="C26" s="247" t="s">
        <v>102</v>
      </c>
      <c r="D26" s="247"/>
      <c r="E26" s="247"/>
      <c r="F26" s="14"/>
      <c r="G26" s="229" t="s">
        <v>103</v>
      </c>
      <c r="H26" s="230"/>
      <c r="I26" s="231"/>
    </row>
    <row r="27" spans="1:10" ht="45.75" customHeight="1" x14ac:dyDescent="0.25">
      <c r="A27" s="250"/>
      <c r="B27" s="253"/>
      <c r="C27" s="9" t="s">
        <v>104</v>
      </c>
      <c r="D27" s="10" t="s">
        <v>100</v>
      </c>
      <c r="E27" s="10" t="s">
        <v>101</v>
      </c>
      <c r="F27" s="232" t="s">
        <v>119</v>
      </c>
      <c r="G27" s="11" t="s">
        <v>104</v>
      </c>
      <c r="H27" s="19" t="s">
        <v>101</v>
      </c>
      <c r="I27" s="259" t="s">
        <v>119</v>
      </c>
    </row>
    <row r="28" spans="1:10" ht="15" customHeight="1" x14ac:dyDescent="0.25">
      <c r="A28" s="251"/>
      <c r="B28" s="254"/>
      <c r="C28" s="13" t="s">
        <v>105</v>
      </c>
      <c r="D28" s="13"/>
      <c r="E28" s="13" t="s">
        <v>106</v>
      </c>
      <c r="F28" s="236"/>
      <c r="G28" s="13" t="s">
        <v>105</v>
      </c>
      <c r="H28" s="20" t="s">
        <v>106</v>
      </c>
      <c r="I28" s="260"/>
    </row>
    <row r="29" spans="1:10" x14ac:dyDescent="0.25">
      <c r="A29" s="51" t="s">
        <v>87</v>
      </c>
      <c r="B29" s="57"/>
      <c r="C29" s="91"/>
      <c r="D29" s="68"/>
      <c r="E29" s="30"/>
      <c r="F29" s="30">
        <f>C29*E29</f>
        <v>0</v>
      </c>
      <c r="G29" s="30"/>
      <c r="H29" s="30"/>
      <c r="I29" s="30">
        <f>H29*G29</f>
        <v>0</v>
      </c>
    </row>
    <row r="30" spans="1:10" x14ac:dyDescent="0.25">
      <c r="A30" s="52" t="s">
        <v>88</v>
      </c>
      <c r="B30" s="58"/>
      <c r="C30" s="92"/>
      <c r="D30" s="64"/>
      <c r="E30" s="33"/>
      <c r="F30" s="33">
        <f t="shared" ref="F30:F32" si="4">C30*E30</f>
        <v>0</v>
      </c>
      <c r="G30" s="33"/>
      <c r="H30" s="33"/>
      <c r="I30" s="33">
        <f t="shared" ref="I30:I32" si="5">H30*G30</f>
        <v>0</v>
      </c>
    </row>
    <row r="31" spans="1:10" x14ac:dyDescent="0.25">
      <c r="A31" s="52" t="s">
        <v>89</v>
      </c>
      <c r="B31" s="58"/>
      <c r="C31" s="92"/>
      <c r="D31" s="64"/>
      <c r="E31" s="33"/>
      <c r="F31" s="33">
        <f t="shared" si="4"/>
        <v>0</v>
      </c>
      <c r="G31" s="33"/>
      <c r="H31" s="33"/>
      <c r="I31" s="33">
        <f t="shared" si="5"/>
        <v>0</v>
      </c>
    </row>
    <row r="32" spans="1:10" x14ac:dyDescent="0.25">
      <c r="A32" s="53" t="s">
        <v>90</v>
      </c>
      <c r="B32" s="59"/>
      <c r="C32" s="93"/>
      <c r="D32" s="74"/>
      <c r="E32" s="36"/>
      <c r="F32" s="36">
        <f t="shared" si="4"/>
        <v>0</v>
      </c>
      <c r="G32" s="36"/>
      <c r="H32" s="36"/>
      <c r="I32" s="36">
        <f t="shared" si="5"/>
        <v>0</v>
      </c>
    </row>
    <row r="33" spans="1:10" ht="18.75" x14ac:dyDescent="0.3">
      <c r="A33" s="17" t="s">
        <v>86</v>
      </c>
      <c r="B33" s="50"/>
      <c r="C33" s="17"/>
      <c r="D33" s="17"/>
      <c r="E33" s="17"/>
      <c r="F33" s="21">
        <f>SUM(F29:F32)</f>
        <v>0</v>
      </c>
      <c r="G33" s="17"/>
      <c r="H33" s="17"/>
      <c r="I33" s="21">
        <f>SUM(I29:I32)</f>
        <v>0</v>
      </c>
      <c r="J33" s="198">
        <f>I33+F33</f>
        <v>0</v>
      </c>
    </row>
    <row r="35" spans="1:10" ht="15" customHeight="1" x14ac:dyDescent="0.25">
      <c r="A35" s="241" t="s">
        <v>92</v>
      </c>
      <c r="B35" s="255" t="s">
        <v>99</v>
      </c>
      <c r="C35" s="247" t="s">
        <v>102</v>
      </c>
      <c r="D35" s="247"/>
      <c r="E35" s="247"/>
      <c r="F35" s="14"/>
      <c r="G35" s="229" t="s">
        <v>103</v>
      </c>
      <c r="H35" s="230"/>
      <c r="I35" s="231"/>
    </row>
    <row r="36" spans="1:10" ht="30" x14ac:dyDescent="0.25">
      <c r="A36" s="242"/>
      <c r="B36" s="256"/>
      <c r="C36" s="9" t="s">
        <v>104</v>
      </c>
      <c r="D36" s="10" t="s">
        <v>100</v>
      </c>
      <c r="E36" s="10" t="s">
        <v>101</v>
      </c>
      <c r="F36" s="232" t="s">
        <v>119</v>
      </c>
      <c r="G36" s="11" t="s">
        <v>104</v>
      </c>
      <c r="H36" s="19" t="s">
        <v>101</v>
      </c>
      <c r="I36" s="234" t="s">
        <v>119</v>
      </c>
    </row>
    <row r="37" spans="1:10" ht="15" customHeight="1" x14ac:dyDescent="0.25">
      <c r="A37" s="243"/>
      <c r="B37" s="257"/>
      <c r="C37" s="13" t="s">
        <v>105</v>
      </c>
      <c r="D37" s="13"/>
      <c r="E37" s="13" t="s">
        <v>106</v>
      </c>
      <c r="F37" s="236"/>
      <c r="G37" s="13" t="s">
        <v>105</v>
      </c>
      <c r="H37" s="20" t="s">
        <v>106</v>
      </c>
      <c r="I37" s="248"/>
    </row>
    <row r="38" spans="1:10" x14ac:dyDescent="0.25">
      <c r="A38" s="29" t="s">
        <v>87</v>
      </c>
      <c r="B38" s="49"/>
      <c r="C38" s="91"/>
      <c r="D38" s="68"/>
      <c r="E38" s="30"/>
      <c r="F38" s="30">
        <f>C38*E38</f>
        <v>0</v>
      </c>
      <c r="G38" s="30"/>
      <c r="H38" s="30"/>
      <c r="I38" s="31">
        <f>G38*H38</f>
        <v>0</v>
      </c>
    </row>
    <row r="39" spans="1:10" x14ac:dyDescent="0.25">
      <c r="A39" s="32" t="s">
        <v>88</v>
      </c>
      <c r="B39" s="49"/>
      <c r="C39" s="92"/>
      <c r="D39" s="64"/>
      <c r="E39" s="33"/>
      <c r="F39" s="33">
        <f t="shared" ref="F39:F41" si="6">C39*E39</f>
        <v>0</v>
      </c>
      <c r="G39" s="33"/>
      <c r="H39" s="33"/>
      <c r="I39" s="34">
        <f t="shared" ref="I39:I41" si="7">G39*H39</f>
        <v>0</v>
      </c>
    </row>
    <row r="40" spans="1:10" x14ac:dyDescent="0.25">
      <c r="A40" s="32" t="s">
        <v>89</v>
      </c>
      <c r="B40" s="49"/>
      <c r="C40" s="92"/>
      <c r="D40" s="64"/>
      <c r="E40" s="33"/>
      <c r="F40" s="33">
        <f t="shared" si="6"/>
        <v>0</v>
      </c>
      <c r="G40" s="33"/>
      <c r="H40" s="33"/>
      <c r="I40" s="34">
        <f t="shared" si="7"/>
        <v>0</v>
      </c>
    </row>
    <row r="41" spans="1:10" x14ac:dyDescent="0.25">
      <c r="A41" s="35" t="s">
        <v>90</v>
      </c>
      <c r="B41" s="49"/>
      <c r="C41" s="93"/>
      <c r="D41" s="74"/>
      <c r="E41" s="36"/>
      <c r="F41" s="36">
        <f t="shared" si="6"/>
        <v>0</v>
      </c>
      <c r="G41" s="36"/>
      <c r="H41" s="36"/>
      <c r="I41" s="37">
        <f t="shared" si="7"/>
        <v>0</v>
      </c>
    </row>
    <row r="42" spans="1:10" ht="18.75" x14ac:dyDescent="0.3">
      <c r="A42" s="94" t="s">
        <v>86</v>
      </c>
      <c r="B42" s="95"/>
      <c r="C42" s="95"/>
      <c r="D42" s="95"/>
      <c r="E42" s="95"/>
      <c r="F42" s="96">
        <f>SUM(F38:F41)</f>
        <v>0</v>
      </c>
      <c r="G42" s="66"/>
      <c r="H42" s="66"/>
      <c r="I42" s="21">
        <f>SUM(I38:I41)</f>
        <v>0</v>
      </c>
      <c r="J42" s="198">
        <f>I42+F42</f>
        <v>0</v>
      </c>
    </row>
    <row r="44" spans="1:10" ht="15" customHeight="1" x14ac:dyDescent="0.25">
      <c r="A44" s="237" t="s">
        <v>95</v>
      </c>
      <c r="B44" s="239" t="s">
        <v>99</v>
      </c>
      <c r="C44" s="247" t="s">
        <v>102</v>
      </c>
      <c r="D44" s="247"/>
      <c r="E44" s="247"/>
      <c r="F44" s="14"/>
      <c r="G44" s="229" t="s">
        <v>103</v>
      </c>
      <c r="H44" s="230"/>
      <c r="I44" s="231"/>
    </row>
    <row r="45" spans="1:10" ht="30" x14ac:dyDescent="0.25">
      <c r="A45" s="238"/>
      <c r="B45" s="240"/>
      <c r="C45" s="9" t="s">
        <v>104</v>
      </c>
      <c r="D45" s="10" t="s">
        <v>100</v>
      </c>
      <c r="E45" s="10" t="s">
        <v>101</v>
      </c>
      <c r="F45" s="232" t="s">
        <v>119</v>
      </c>
      <c r="G45" s="11" t="s">
        <v>104</v>
      </c>
      <c r="H45" s="19" t="s">
        <v>101</v>
      </c>
      <c r="I45" s="234" t="s">
        <v>119</v>
      </c>
    </row>
    <row r="46" spans="1:10" ht="15" customHeight="1" x14ac:dyDescent="0.25">
      <c r="A46" s="238"/>
      <c r="B46" s="240"/>
      <c r="C46" s="41" t="s">
        <v>105</v>
      </c>
      <c r="D46" s="41"/>
      <c r="E46" s="41" t="s">
        <v>106</v>
      </c>
      <c r="F46" s="233"/>
      <c r="G46" s="41" t="s">
        <v>105</v>
      </c>
      <c r="H46" s="42" t="s">
        <v>106</v>
      </c>
      <c r="I46" s="235"/>
    </row>
    <row r="47" spans="1:10" x14ac:dyDescent="0.25">
      <c r="A47" s="38" t="s">
        <v>96</v>
      </c>
      <c r="B47" s="49"/>
      <c r="C47" s="81"/>
      <c r="D47" s="81"/>
      <c r="E47" s="39">
        <v>34</v>
      </c>
      <c r="F47" s="39">
        <f>C47*E47</f>
        <v>0</v>
      </c>
      <c r="G47" s="39"/>
      <c r="H47" s="39"/>
      <c r="I47" s="40">
        <f>G47*H47</f>
        <v>0</v>
      </c>
    </row>
    <row r="48" spans="1:10" ht="18.75" x14ac:dyDescent="0.3">
      <c r="A48" s="94" t="s">
        <v>98</v>
      </c>
      <c r="B48" s="95"/>
      <c r="C48" s="95"/>
      <c r="D48" s="95"/>
      <c r="E48" s="95"/>
      <c r="F48" s="96">
        <f>SUM(F47)</f>
        <v>0</v>
      </c>
      <c r="G48" s="66"/>
      <c r="H48" s="66"/>
      <c r="I48" s="21">
        <f>SUM(I47)</f>
        <v>0</v>
      </c>
      <c r="J48" s="198">
        <f>I48+F48</f>
        <v>0</v>
      </c>
    </row>
    <row r="50" spans="1:10" x14ac:dyDescent="0.25">
      <c r="A50" s="237" t="s">
        <v>15</v>
      </c>
      <c r="B50" s="239" t="s">
        <v>99</v>
      </c>
      <c r="C50" s="247" t="s">
        <v>102</v>
      </c>
      <c r="D50" s="247"/>
      <c r="E50" s="247"/>
      <c r="F50" s="14"/>
      <c r="G50" s="229" t="s">
        <v>103</v>
      </c>
      <c r="H50" s="230"/>
      <c r="I50" s="231"/>
    </row>
    <row r="51" spans="1:10" ht="15" customHeight="1" x14ac:dyDescent="0.25">
      <c r="A51" s="238"/>
      <c r="B51" s="240"/>
      <c r="C51" s="9" t="s">
        <v>104</v>
      </c>
      <c r="D51" s="10" t="s">
        <v>100</v>
      </c>
      <c r="E51" s="10" t="s">
        <v>101</v>
      </c>
      <c r="F51" s="232" t="s">
        <v>119</v>
      </c>
      <c r="G51" s="11" t="s">
        <v>104</v>
      </c>
      <c r="H51" s="19" t="s">
        <v>101</v>
      </c>
      <c r="I51" s="234" t="s">
        <v>119</v>
      </c>
    </row>
    <row r="52" spans="1:10" x14ac:dyDescent="0.25">
      <c r="A52" s="238"/>
      <c r="B52" s="240"/>
      <c r="C52" s="41" t="s">
        <v>105</v>
      </c>
      <c r="D52" s="41"/>
      <c r="E52" s="41" t="s">
        <v>106</v>
      </c>
      <c r="F52" s="233"/>
      <c r="G52" s="41" t="s">
        <v>105</v>
      </c>
      <c r="H52" s="42" t="s">
        <v>106</v>
      </c>
      <c r="I52" s="235"/>
    </row>
    <row r="53" spans="1:10" ht="15" customHeight="1" x14ac:dyDescent="0.25">
      <c r="A53" s="38" t="s">
        <v>15</v>
      </c>
      <c r="B53" s="49"/>
      <c r="C53" s="81"/>
      <c r="D53" s="81"/>
      <c r="E53" s="39"/>
      <c r="F53" s="39">
        <f>C53*E53</f>
        <v>0</v>
      </c>
      <c r="G53" s="39"/>
      <c r="H53" s="39"/>
      <c r="I53" s="40">
        <f>G53*H53</f>
        <v>0</v>
      </c>
    </row>
    <row r="54" spans="1:10" ht="15" customHeight="1" x14ac:dyDescent="0.3">
      <c r="A54" s="94" t="s">
        <v>98</v>
      </c>
      <c r="B54" s="95"/>
      <c r="C54" s="95"/>
      <c r="D54" s="95"/>
      <c r="E54" s="95"/>
      <c r="F54" s="96">
        <f>SUM(F53)</f>
        <v>0</v>
      </c>
      <c r="G54" s="66"/>
      <c r="H54" s="66"/>
      <c r="I54" s="21">
        <f>SUM(I53)</f>
        <v>0</v>
      </c>
      <c r="J54" s="198">
        <f>I54+F54</f>
        <v>0</v>
      </c>
    </row>
    <row r="55" spans="1:10" ht="15" customHeight="1" x14ac:dyDescent="0.25"/>
    <row r="56" spans="1:10" x14ac:dyDescent="0.25">
      <c r="A56" s="241" t="s">
        <v>116</v>
      </c>
      <c r="B56" s="244" t="s">
        <v>99</v>
      </c>
      <c r="C56" s="258" t="s">
        <v>102</v>
      </c>
      <c r="D56" s="247"/>
      <c r="E56" s="247"/>
      <c r="F56" s="14"/>
      <c r="G56" s="229" t="s">
        <v>103</v>
      </c>
      <c r="H56" s="230"/>
      <c r="I56" s="231"/>
    </row>
    <row r="57" spans="1:10" ht="30" x14ac:dyDescent="0.25">
      <c r="A57" s="242"/>
      <c r="B57" s="245"/>
      <c r="C57" s="23" t="s">
        <v>104</v>
      </c>
      <c r="D57" s="10" t="s">
        <v>100</v>
      </c>
      <c r="E57" s="10" t="s">
        <v>101</v>
      </c>
      <c r="F57" s="232" t="s">
        <v>119</v>
      </c>
      <c r="G57" s="11" t="s">
        <v>104</v>
      </c>
      <c r="H57" s="19" t="s">
        <v>101</v>
      </c>
      <c r="I57" s="234" t="s">
        <v>119</v>
      </c>
    </row>
    <row r="58" spans="1:10" x14ac:dyDescent="0.25">
      <c r="A58" s="243"/>
      <c r="B58" s="246"/>
      <c r="C58" s="24" t="s">
        <v>105</v>
      </c>
      <c r="D58" s="13"/>
      <c r="E58" s="13" t="s">
        <v>106</v>
      </c>
      <c r="F58" s="236"/>
      <c r="G58" s="13" t="s">
        <v>105</v>
      </c>
      <c r="H58" s="20" t="s">
        <v>106</v>
      </c>
      <c r="I58" s="248"/>
    </row>
    <row r="59" spans="1:10" x14ac:dyDescent="0.25">
      <c r="A59" s="38" t="s">
        <v>117</v>
      </c>
      <c r="B59" s="49"/>
      <c r="C59" s="81"/>
      <c r="D59" s="81"/>
      <c r="E59" s="39"/>
      <c r="F59" s="39">
        <f>C59*E59</f>
        <v>0</v>
      </c>
      <c r="G59" s="39"/>
      <c r="H59" s="39"/>
      <c r="I59" s="40">
        <f>H59*G59</f>
        <v>0</v>
      </c>
    </row>
    <row r="60" spans="1:10" ht="18.75" x14ac:dyDescent="0.3">
      <c r="A60" s="94" t="s">
        <v>98</v>
      </c>
      <c r="B60" s="95"/>
      <c r="C60" s="95"/>
      <c r="D60" s="95"/>
      <c r="E60" s="95"/>
      <c r="F60" s="96">
        <f>SUM(F59)</f>
        <v>0</v>
      </c>
      <c r="G60" s="66"/>
      <c r="H60" s="66"/>
      <c r="I60" s="21">
        <f>SUM(I59)</f>
        <v>0</v>
      </c>
      <c r="J60" s="198">
        <f>I60+F60</f>
        <v>0</v>
      </c>
    </row>
    <row r="63" spans="1:10" ht="75" x14ac:dyDescent="0.25">
      <c r="A63" s="25" t="s">
        <v>93</v>
      </c>
      <c r="B63" s="26" t="s">
        <v>108</v>
      </c>
      <c r="C63" s="27" t="s">
        <v>113</v>
      </c>
      <c r="D63" s="27" t="s">
        <v>109</v>
      </c>
      <c r="E63" s="27" t="s">
        <v>110</v>
      </c>
      <c r="F63" s="28" t="s">
        <v>119</v>
      </c>
    </row>
    <row r="64" spans="1:10" x14ac:dyDescent="0.25">
      <c r="A64" s="43" t="s">
        <v>93</v>
      </c>
      <c r="B64" s="49"/>
      <c r="C64" s="81"/>
      <c r="D64" s="81"/>
      <c r="E64" s="39"/>
      <c r="F64" s="40">
        <f>E64*C64</f>
        <v>0</v>
      </c>
    </row>
    <row r="65" spans="1:6" ht="18.75" x14ac:dyDescent="0.3">
      <c r="A65" s="94" t="s">
        <v>86</v>
      </c>
      <c r="B65" s="95"/>
      <c r="C65" s="95"/>
      <c r="D65" s="95"/>
      <c r="E65" s="95"/>
      <c r="F65" s="96"/>
    </row>
    <row r="67" spans="1:6" ht="45" x14ac:dyDescent="0.25">
      <c r="A67" s="25" t="s">
        <v>94</v>
      </c>
      <c r="B67" s="26" t="s">
        <v>111</v>
      </c>
      <c r="C67" s="27" t="s">
        <v>107</v>
      </c>
      <c r="D67" s="27" t="s">
        <v>97</v>
      </c>
      <c r="E67" s="27" t="s">
        <v>112</v>
      </c>
      <c r="F67" s="28" t="s">
        <v>119</v>
      </c>
    </row>
    <row r="68" spans="1:6" x14ac:dyDescent="0.25">
      <c r="A68" s="43" t="s">
        <v>94</v>
      </c>
      <c r="B68" s="49"/>
      <c r="C68" s="81"/>
      <c r="D68" s="81"/>
      <c r="E68" s="39"/>
      <c r="F68" s="40">
        <f>E68*C68</f>
        <v>0</v>
      </c>
    </row>
    <row r="69" spans="1:6" ht="18.75" x14ac:dyDescent="0.3">
      <c r="A69" s="94" t="s">
        <v>86</v>
      </c>
      <c r="B69" s="95"/>
      <c r="C69" s="95"/>
      <c r="D69" s="95"/>
      <c r="E69" s="95"/>
      <c r="F69" s="96">
        <f>SUM(F68)</f>
        <v>0</v>
      </c>
    </row>
    <row r="72" spans="1:6" x14ac:dyDescent="0.25">
      <c r="B72" s="181" t="s">
        <v>214</v>
      </c>
      <c r="C72" s="182"/>
    </row>
    <row r="73" spans="1:6" ht="19.5" thickBot="1" x14ac:dyDescent="0.35">
      <c r="A73" s="17" t="s">
        <v>114</v>
      </c>
      <c r="B73" s="16" t="s">
        <v>118</v>
      </c>
    </row>
    <row r="74" spans="1:6" x14ac:dyDescent="0.25">
      <c r="A74" s="88" t="str">
        <f>A7</f>
        <v>MED</v>
      </c>
      <c r="B74" s="195">
        <f>J15</f>
        <v>0</v>
      </c>
    </row>
    <row r="75" spans="1:6" x14ac:dyDescent="0.25">
      <c r="A75" s="89" t="str">
        <f>A17</f>
        <v>CVETNI PRAH - sušen</v>
      </c>
      <c r="B75" s="196">
        <f>J24</f>
        <v>0</v>
      </c>
    </row>
    <row r="76" spans="1:6" x14ac:dyDescent="0.25">
      <c r="A76" s="89" t="str">
        <f>A26</f>
        <v>CVETNI PRAH - svež</v>
      </c>
      <c r="B76" s="196">
        <f>J33</f>
        <v>0</v>
      </c>
    </row>
    <row r="77" spans="1:6" x14ac:dyDescent="0.25">
      <c r="A77" s="89" t="str">
        <f>A35</f>
        <v>CVETNI PRAH - izkopanec</v>
      </c>
      <c r="B77" s="196">
        <f>J42</f>
        <v>0</v>
      </c>
    </row>
    <row r="78" spans="1:6" x14ac:dyDescent="0.25">
      <c r="A78" s="89" t="str">
        <f>A44</f>
        <v>MATIČNI MLEČEK</v>
      </c>
      <c r="B78" s="196">
        <f>J48</f>
        <v>0</v>
      </c>
    </row>
    <row r="79" spans="1:6" x14ac:dyDescent="0.25">
      <c r="A79" s="89" t="s">
        <v>15</v>
      </c>
      <c r="B79" s="196">
        <f>J54</f>
        <v>0</v>
      </c>
    </row>
    <row r="80" spans="1:6" x14ac:dyDescent="0.25">
      <c r="A80" s="89" t="str">
        <f>A56</f>
        <v>PROPOLIS - surov</v>
      </c>
      <c r="B80" s="196">
        <f>J60</f>
        <v>0</v>
      </c>
    </row>
    <row r="81" spans="1:2" x14ac:dyDescent="0.25">
      <c r="A81" s="89" t="str">
        <f>A63</f>
        <v>ČEBELJE DRUŽINE za prodajo</v>
      </c>
      <c r="B81" s="196">
        <f>F65</f>
        <v>0</v>
      </c>
    </row>
    <row r="82" spans="1:2" ht="15.75" thickBot="1" x14ac:dyDescent="0.3">
      <c r="A82" s="90" t="str">
        <f>A67</f>
        <v>MATICE za prodajo</v>
      </c>
      <c r="B82" s="197">
        <f>F69</f>
        <v>0</v>
      </c>
    </row>
    <row r="83" spans="1:2" ht="18.75" x14ac:dyDescent="0.3">
      <c r="A83" s="22" t="s">
        <v>114</v>
      </c>
      <c r="B83" s="22">
        <f>SUM(B74:B82)</f>
        <v>0</v>
      </c>
    </row>
  </sheetData>
  <mergeCells count="42">
    <mergeCell ref="C17:E17"/>
    <mergeCell ref="G17:I17"/>
    <mergeCell ref="A17:A19"/>
    <mergeCell ref="A7:A9"/>
    <mergeCell ref="B17:B19"/>
    <mergeCell ref="F8:F9"/>
    <mergeCell ref="I8:I9"/>
    <mergeCell ref="I18:I19"/>
    <mergeCell ref="F18:F19"/>
    <mergeCell ref="G7:I7"/>
    <mergeCell ref="C7:E7"/>
    <mergeCell ref="B7:B9"/>
    <mergeCell ref="I57:I58"/>
    <mergeCell ref="A26:A28"/>
    <mergeCell ref="B26:B28"/>
    <mergeCell ref="B35:B37"/>
    <mergeCell ref="C35:E35"/>
    <mergeCell ref="G35:I35"/>
    <mergeCell ref="A35:A37"/>
    <mergeCell ref="C44:E44"/>
    <mergeCell ref="G44:I44"/>
    <mergeCell ref="C26:E26"/>
    <mergeCell ref="G26:I26"/>
    <mergeCell ref="C56:E56"/>
    <mergeCell ref="G56:I56"/>
    <mergeCell ref="I27:I28"/>
    <mergeCell ref="I36:I37"/>
    <mergeCell ref="I45:I46"/>
    <mergeCell ref="F57:F58"/>
    <mergeCell ref="F36:F37"/>
    <mergeCell ref="A44:A46"/>
    <mergeCell ref="B44:B46"/>
    <mergeCell ref="A56:A58"/>
    <mergeCell ref="B56:B58"/>
    <mergeCell ref="A50:A52"/>
    <mergeCell ref="B50:B52"/>
    <mergeCell ref="C50:E50"/>
    <mergeCell ref="G50:I50"/>
    <mergeCell ref="F51:F52"/>
    <mergeCell ref="I51:I52"/>
    <mergeCell ref="F27:F28"/>
    <mergeCell ref="F45:F4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C8B6F-708B-4CC7-BC92-947229D172CC}">
  <dimension ref="B2:C12"/>
  <sheetViews>
    <sheetView workbookViewId="0">
      <selection activeCell="C10" sqref="C10"/>
    </sheetView>
  </sheetViews>
  <sheetFormatPr defaultRowHeight="15" x14ac:dyDescent="0.25"/>
  <cols>
    <col min="2" max="2" width="33.7109375" customWidth="1"/>
    <col min="3" max="3" width="28.85546875" customWidth="1"/>
  </cols>
  <sheetData>
    <row r="2" spans="2:3" ht="18.75" x14ac:dyDescent="0.3">
      <c r="B2" s="17" t="s">
        <v>114</v>
      </c>
      <c r="C2" s="16" t="s">
        <v>118</v>
      </c>
    </row>
    <row r="3" spans="2:3" x14ac:dyDescent="0.25">
      <c r="B3" s="183" t="s">
        <v>23</v>
      </c>
      <c r="C3" s="184">
        <f>'Osnovni podatki čebelarstva'!B74</f>
        <v>0</v>
      </c>
    </row>
    <row r="4" spans="2:3" x14ac:dyDescent="0.25">
      <c r="B4" s="185" t="s">
        <v>91</v>
      </c>
      <c r="C4" s="186">
        <f>'Osnovni podatki čebelarstva'!B75</f>
        <v>0</v>
      </c>
    </row>
    <row r="5" spans="2:3" x14ac:dyDescent="0.25">
      <c r="B5" s="185" t="s">
        <v>115</v>
      </c>
      <c r="C5" s="186">
        <f>'Osnovni podatki čebelarstva'!B76</f>
        <v>0</v>
      </c>
    </row>
    <row r="6" spans="2:3" x14ac:dyDescent="0.25">
      <c r="B6" s="185" t="s">
        <v>92</v>
      </c>
      <c r="C6" s="186">
        <f>'Osnovni podatki čebelarstva'!B77</f>
        <v>0</v>
      </c>
    </row>
    <row r="7" spans="2:3" x14ac:dyDescent="0.25">
      <c r="B7" s="185" t="s">
        <v>95</v>
      </c>
      <c r="C7" s="186">
        <f>'Osnovni podatki čebelarstva'!B78</f>
        <v>0</v>
      </c>
    </row>
    <row r="8" spans="2:3" x14ac:dyDescent="0.25">
      <c r="B8" s="185" t="s">
        <v>15</v>
      </c>
      <c r="C8" s="186">
        <f>'Osnovni podatki čebelarstva'!B79</f>
        <v>0</v>
      </c>
    </row>
    <row r="9" spans="2:3" x14ac:dyDescent="0.25">
      <c r="B9" s="185" t="s">
        <v>116</v>
      </c>
      <c r="C9" s="186">
        <f>'Osnovni podatki čebelarstva'!B80</f>
        <v>0</v>
      </c>
    </row>
    <row r="10" spans="2:3" x14ac:dyDescent="0.25">
      <c r="B10" s="185" t="s">
        <v>93</v>
      </c>
      <c r="C10" s="186">
        <f>'Osnovni podatki čebelarstva'!B81</f>
        <v>0</v>
      </c>
    </row>
    <row r="11" spans="2:3" x14ac:dyDescent="0.25">
      <c r="B11" s="187" t="s">
        <v>94</v>
      </c>
      <c r="C11" s="188">
        <f>'Osnovni podatki čebelarstva'!B82</f>
        <v>0</v>
      </c>
    </row>
    <row r="12" spans="2:3" ht="18.75" x14ac:dyDescent="0.3">
      <c r="B12" s="22" t="s">
        <v>114</v>
      </c>
      <c r="C12" s="22">
        <f>SUM(C3:C11)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6C51E-EF89-4C8E-8285-69149ADA1B5A}">
  <dimension ref="A1:H115"/>
  <sheetViews>
    <sheetView zoomScale="106" zoomScaleNormal="106" workbookViewId="0">
      <pane xSplit="3" ySplit="3" topLeftCell="D101" activePane="bottomRight" state="frozen"/>
      <selection pane="topRight" activeCell="D1" sqref="D1"/>
      <selection pane="bottomLeft" activeCell="A4" sqref="A4"/>
      <selection pane="bottomRight" activeCell="I58" sqref="I58"/>
    </sheetView>
  </sheetViews>
  <sheetFormatPr defaultRowHeight="15" x14ac:dyDescent="0.25"/>
  <cols>
    <col min="1" max="1" width="44.140625" customWidth="1"/>
    <col min="2" max="2" width="17" customWidth="1"/>
    <col min="3" max="4" width="17" style="6" customWidth="1"/>
    <col min="5" max="5" width="14.28515625" customWidth="1"/>
    <col min="6" max="7" width="14.28515625" style="6" customWidth="1"/>
    <col min="8" max="8" width="14.28515625" customWidth="1"/>
    <col min="9" max="9" width="14.5703125" customWidth="1"/>
    <col min="10" max="10" width="12.7109375" customWidth="1"/>
  </cols>
  <sheetData>
    <row r="1" spans="1:8" ht="53.25" customHeight="1" x14ac:dyDescent="0.25">
      <c r="B1" s="102" t="s">
        <v>139</v>
      </c>
      <c r="C1" s="102" t="s">
        <v>138</v>
      </c>
      <c r="D1" s="101" t="s">
        <v>130</v>
      </c>
      <c r="E1" s="101" t="s">
        <v>129</v>
      </c>
      <c r="F1" s="101" t="s">
        <v>131</v>
      </c>
      <c r="G1" s="102" t="s">
        <v>132</v>
      </c>
    </row>
    <row r="2" spans="1:8" ht="18.75" x14ac:dyDescent="0.3">
      <c r="A2" s="2" t="s">
        <v>31</v>
      </c>
    </row>
    <row r="3" spans="1:8" ht="45.75" x14ac:dyDescent="0.3">
      <c r="A3" s="1"/>
      <c r="B3" s="61" t="s">
        <v>29</v>
      </c>
      <c r="C3" s="62" t="s">
        <v>28</v>
      </c>
      <c r="D3" s="62" t="s">
        <v>30</v>
      </c>
      <c r="E3" s="61" t="s">
        <v>120</v>
      </c>
      <c r="F3" s="62" t="s">
        <v>24</v>
      </c>
      <c r="G3" s="62" t="s">
        <v>133</v>
      </c>
      <c r="H3" s="5"/>
    </row>
    <row r="4" spans="1:8" x14ac:dyDescent="0.25">
      <c r="A4" s="67" t="s">
        <v>25</v>
      </c>
      <c r="B4" s="68">
        <v>25</v>
      </c>
      <c r="C4" s="69">
        <f>100/B4</f>
        <v>4</v>
      </c>
      <c r="D4" s="69">
        <v>25000</v>
      </c>
      <c r="E4" s="70"/>
      <c r="F4" s="70">
        <f>E4*D4</f>
        <v>0</v>
      </c>
      <c r="G4" s="82">
        <f>F4*C4/100</f>
        <v>0</v>
      </c>
      <c r="H4" s="6"/>
    </row>
    <row r="5" spans="1:8" x14ac:dyDescent="0.25">
      <c r="A5" s="71" t="s">
        <v>26</v>
      </c>
      <c r="B5" s="64">
        <v>25</v>
      </c>
      <c r="C5" s="65">
        <f t="shared" ref="C5:C101" si="0">100/B5</f>
        <v>4</v>
      </c>
      <c r="D5" s="65">
        <v>25000</v>
      </c>
      <c r="E5" s="72"/>
      <c r="F5" s="72">
        <f t="shared" ref="F5:F6" si="1">E5*D5</f>
        <v>0</v>
      </c>
      <c r="G5" s="83">
        <f t="shared" ref="G5:G6" si="2">F5*C5/100</f>
        <v>0</v>
      </c>
      <c r="H5" s="6"/>
    </row>
    <row r="6" spans="1:8" x14ac:dyDescent="0.25">
      <c r="A6" s="73" t="s">
        <v>27</v>
      </c>
      <c r="B6" s="74">
        <v>25</v>
      </c>
      <c r="C6" s="75">
        <f t="shared" si="0"/>
        <v>4</v>
      </c>
      <c r="D6" s="75">
        <v>30000</v>
      </c>
      <c r="E6" s="76"/>
      <c r="F6" s="76">
        <f t="shared" si="1"/>
        <v>0</v>
      </c>
      <c r="G6" s="84">
        <f t="shared" si="2"/>
        <v>0</v>
      </c>
      <c r="H6" s="6"/>
    </row>
    <row r="7" spans="1:8" ht="21" customHeight="1" x14ac:dyDescent="0.35">
      <c r="A7" s="60" t="s">
        <v>0</v>
      </c>
      <c r="D7" s="7"/>
    </row>
    <row r="8" spans="1:8" x14ac:dyDescent="0.25">
      <c r="A8" s="67" t="s">
        <v>32</v>
      </c>
      <c r="B8" s="68">
        <v>15</v>
      </c>
      <c r="C8" s="69">
        <f t="shared" si="0"/>
        <v>6.666666666666667</v>
      </c>
      <c r="D8" s="69">
        <v>10000</v>
      </c>
      <c r="E8" s="77"/>
      <c r="F8" s="70">
        <v>0</v>
      </c>
      <c r="G8" s="82">
        <f>F8*C8/100</f>
        <v>0</v>
      </c>
    </row>
    <row r="9" spans="1:8" x14ac:dyDescent="0.25">
      <c r="A9" s="71" t="s">
        <v>34</v>
      </c>
      <c r="B9" s="64">
        <v>10</v>
      </c>
      <c r="C9" s="65">
        <f t="shared" si="0"/>
        <v>10</v>
      </c>
      <c r="D9" s="65">
        <v>150</v>
      </c>
      <c r="E9" s="78"/>
      <c r="F9" s="72">
        <v>0</v>
      </c>
      <c r="G9" s="83">
        <f t="shared" ref="G9:G101" si="3">F9*C9/100</f>
        <v>0</v>
      </c>
    </row>
    <row r="10" spans="1:8" x14ac:dyDescent="0.25">
      <c r="A10" s="71" t="s">
        <v>42</v>
      </c>
      <c r="B10" s="64">
        <v>10</v>
      </c>
      <c r="C10" s="65">
        <f t="shared" si="0"/>
        <v>10</v>
      </c>
      <c r="D10" s="65">
        <v>200</v>
      </c>
      <c r="E10" s="78"/>
      <c r="F10" s="72">
        <f t="shared" ref="F9:F55" si="4">E10*D10</f>
        <v>0</v>
      </c>
      <c r="G10" s="83">
        <f t="shared" si="3"/>
        <v>0</v>
      </c>
    </row>
    <row r="11" spans="1:8" x14ac:dyDescent="0.25">
      <c r="A11" s="71" t="s">
        <v>33</v>
      </c>
      <c r="B11" s="64">
        <v>10</v>
      </c>
      <c r="C11" s="65">
        <v>10</v>
      </c>
      <c r="D11" s="65">
        <v>62</v>
      </c>
      <c r="E11" s="78"/>
      <c r="F11" s="72">
        <f t="shared" si="4"/>
        <v>0</v>
      </c>
      <c r="G11" s="83">
        <f t="shared" si="3"/>
        <v>0</v>
      </c>
    </row>
    <row r="12" spans="1:8" x14ac:dyDescent="0.25">
      <c r="A12" s="71" t="s">
        <v>41</v>
      </c>
      <c r="B12" s="64">
        <v>10</v>
      </c>
      <c r="C12" s="65">
        <f t="shared" si="0"/>
        <v>10</v>
      </c>
      <c r="D12" s="65">
        <v>71</v>
      </c>
      <c r="E12" s="78"/>
      <c r="F12" s="72">
        <f t="shared" si="4"/>
        <v>0</v>
      </c>
      <c r="G12" s="83">
        <f t="shared" si="3"/>
        <v>0</v>
      </c>
    </row>
    <row r="13" spans="1:8" x14ac:dyDescent="0.25">
      <c r="A13" s="71" t="s">
        <v>35</v>
      </c>
      <c r="B13" s="64">
        <v>10</v>
      </c>
      <c r="C13" s="65">
        <f t="shared" si="0"/>
        <v>10</v>
      </c>
      <c r="D13" s="65">
        <v>130</v>
      </c>
      <c r="E13" s="78"/>
      <c r="F13" s="72">
        <f t="shared" si="4"/>
        <v>0</v>
      </c>
      <c r="G13" s="83">
        <f t="shared" si="3"/>
        <v>0</v>
      </c>
    </row>
    <row r="14" spans="1:8" x14ac:dyDescent="0.25">
      <c r="A14" s="71" t="s">
        <v>36</v>
      </c>
      <c r="B14" s="64">
        <v>10</v>
      </c>
      <c r="C14" s="65">
        <f t="shared" si="0"/>
        <v>10</v>
      </c>
      <c r="D14" s="65">
        <v>150</v>
      </c>
      <c r="E14" s="78"/>
      <c r="F14" s="72">
        <f t="shared" si="4"/>
        <v>0</v>
      </c>
      <c r="G14" s="83">
        <f t="shared" si="3"/>
        <v>0</v>
      </c>
    </row>
    <row r="15" spans="1:8" x14ac:dyDescent="0.25">
      <c r="A15" s="71" t="s">
        <v>1</v>
      </c>
      <c r="B15" s="64">
        <v>10</v>
      </c>
      <c r="C15" s="65">
        <f t="shared" si="0"/>
        <v>10</v>
      </c>
      <c r="D15" s="65">
        <v>80</v>
      </c>
      <c r="E15" s="78"/>
      <c r="F15" s="72">
        <f t="shared" si="4"/>
        <v>0</v>
      </c>
      <c r="G15" s="83">
        <f t="shared" si="3"/>
        <v>0</v>
      </c>
    </row>
    <row r="16" spans="1:8" x14ac:dyDescent="0.25">
      <c r="A16" s="71" t="s">
        <v>160</v>
      </c>
      <c r="B16" s="64">
        <v>5</v>
      </c>
      <c r="C16" s="65">
        <f t="shared" si="0"/>
        <v>20</v>
      </c>
      <c r="D16" s="65">
        <v>1</v>
      </c>
      <c r="E16" s="78"/>
      <c r="F16" s="72">
        <f t="shared" si="4"/>
        <v>0</v>
      </c>
      <c r="G16" s="83">
        <f t="shared" si="3"/>
        <v>0</v>
      </c>
    </row>
    <row r="17" spans="1:7" x14ac:dyDescent="0.25">
      <c r="A17" s="71" t="s">
        <v>37</v>
      </c>
      <c r="B17" s="64">
        <v>15</v>
      </c>
      <c r="C17" s="65">
        <f t="shared" si="0"/>
        <v>6.666666666666667</v>
      </c>
      <c r="D17" s="65">
        <v>872</v>
      </c>
      <c r="E17" s="78"/>
      <c r="F17" s="72">
        <f t="shared" si="4"/>
        <v>0</v>
      </c>
      <c r="G17" s="83">
        <f t="shared" si="3"/>
        <v>0</v>
      </c>
    </row>
    <row r="18" spans="1:7" x14ac:dyDescent="0.25">
      <c r="A18" s="71" t="s">
        <v>38</v>
      </c>
      <c r="B18" s="64">
        <v>15</v>
      </c>
      <c r="C18" s="65">
        <f t="shared" si="0"/>
        <v>6.666666666666667</v>
      </c>
      <c r="D18" s="65">
        <v>960</v>
      </c>
      <c r="E18" s="78"/>
      <c r="F18" s="72">
        <f t="shared" si="4"/>
        <v>0</v>
      </c>
      <c r="G18" s="83">
        <f t="shared" si="3"/>
        <v>0</v>
      </c>
    </row>
    <row r="19" spans="1:7" x14ac:dyDescent="0.25">
      <c r="A19" s="71" t="s">
        <v>39</v>
      </c>
      <c r="B19" s="64">
        <v>15</v>
      </c>
      <c r="C19" s="65">
        <f t="shared" si="0"/>
        <v>6.666666666666667</v>
      </c>
      <c r="D19" s="65">
        <v>1560</v>
      </c>
      <c r="E19" s="78"/>
      <c r="F19" s="72">
        <f t="shared" si="4"/>
        <v>0</v>
      </c>
      <c r="G19" s="83">
        <f t="shared" si="3"/>
        <v>0</v>
      </c>
    </row>
    <row r="20" spans="1:7" x14ac:dyDescent="0.25">
      <c r="A20" s="71" t="s">
        <v>40</v>
      </c>
      <c r="B20" s="64">
        <v>15</v>
      </c>
      <c r="C20" s="65">
        <f t="shared" si="0"/>
        <v>6.666666666666667</v>
      </c>
      <c r="D20" s="65">
        <v>1800</v>
      </c>
      <c r="E20" s="78"/>
      <c r="F20" s="72">
        <f t="shared" si="4"/>
        <v>0</v>
      </c>
      <c r="G20" s="83">
        <f t="shared" si="3"/>
        <v>0</v>
      </c>
    </row>
    <row r="21" spans="1:7" x14ac:dyDescent="0.25">
      <c r="A21" s="71" t="s">
        <v>2</v>
      </c>
      <c r="B21" s="64">
        <v>15</v>
      </c>
      <c r="C21" s="65">
        <f t="shared" si="0"/>
        <v>6.666666666666667</v>
      </c>
      <c r="D21" s="65">
        <v>1200</v>
      </c>
      <c r="E21" s="78"/>
      <c r="F21" s="72">
        <f t="shared" si="4"/>
        <v>0</v>
      </c>
      <c r="G21" s="83">
        <f t="shared" si="3"/>
        <v>0</v>
      </c>
    </row>
    <row r="22" spans="1:7" ht="30" x14ac:dyDescent="0.25">
      <c r="A22" s="79" t="s">
        <v>3</v>
      </c>
      <c r="B22" s="64">
        <v>2</v>
      </c>
      <c r="C22" s="65">
        <f t="shared" si="0"/>
        <v>50</v>
      </c>
      <c r="D22" s="65">
        <v>1500</v>
      </c>
      <c r="E22" s="78"/>
      <c r="F22" s="72">
        <f t="shared" si="4"/>
        <v>0</v>
      </c>
      <c r="G22" s="83">
        <f t="shared" si="3"/>
        <v>0</v>
      </c>
    </row>
    <row r="23" spans="1:7" x14ac:dyDescent="0.25">
      <c r="A23" s="79" t="s">
        <v>80</v>
      </c>
      <c r="B23" s="64">
        <v>5</v>
      </c>
      <c r="C23" s="65">
        <f t="shared" si="0"/>
        <v>20</v>
      </c>
      <c r="D23" s="65">
        <v>350</v>
      </c>
      <c r="E23" s="78"/>
      <c r="F23" s="72">
        <f t="shared" si="4"/>
        <v>0</v>
      </c>
      <c r="G23" s="83">
        <f t="shared" si="3"/>
        <v>0</v>
      </c>
    </row>
    <row r="24" spans="1:7" x14ac:dyDescent="0.25">
      <c r="A24" s="79" t="s">
        <v>136</v>
      </c>
      <c r="B24" s="64">
        <v>10</v>
      </c>
      <c r="C24" s="65">
        <f t="shared" si="0"/>
        <v>10</v>
      </c>
      <c r="D24" s="65"/>
      <c r="E24" s="78"/>
      <c r="F24" s="72">
        <f t="shared" si="4"/>
        <v>0</v>
      </c>
      <c r="G24" s="83">
        <f t="shared" si="3"/>
        <v>0</v>
      </c>
    </row>
    <row r="25" spans="1:7" x14ac:dyDescent="0.25">
      <c r="A25" s="71" t="s">
        <v>43</v>
      </c>
      <c r="B25" s="64">
        <v>10</v>
      </c>
      <c r="C25" s="65">
        <f t="shared" si="0"/>
        <v>10</v>
      </c>
      <c r="D25" s="65">
        <v>2900</v>
      </c>
      <c r="E25" s="78"/>
      <c r="F25" s="72">
        <f t="shared" si="4"/>
        <v>0</v>
      </c>
      <c r="G25" s="83">
        <f t="shared" si="3"/>
        <v>0</v>
      </c>
    </row>
    <row r="26" spans="1:7" x14ac:dyDescent="0.25">
      <c r="A26" s="71" t="s">
        <v>135</v>
      </c>
      <c r="B26" s="64">
        <v>10</v>
      </c>
      <c r="C26" s="65">
        <f t="shared" si="0"/>
        <v>10</v>
      </c>
      <c r="D26" s="65"/>
      <c r="E26" s="78"/>
      <c r="F26" s="72">
        <f t="shared" si="4"/>
        <v>0</v>
      </c>
      <c r="G26" s="83">
        <f t="shared" si="3"/>
        <v>0</v>
      </c>
    </row>
    <row r="27" spans="1:7" x14ac:dyDescent="0.25">
      <c r="A27" s="71" t="s">
        <v>137</v>
      </c>
      <c r="B27" s="64">
        <v>10</v>
      </c>
      <c r="C27" s="65">
        <f t="shared" si="0"/>
        <v>10</v>
      </c>
      <c r="D27" s="65"/>
      <c r="E27" s="78"/>
      <c r="F27" s="72">
        <f t="shared" si="4"/>
        <v>0</v>
      </c>
      <c r="G27" s="83">
        <f t="shared" si="3"/>
        <v>0</v>
      </c>
    </row>
    <row r="28" spans="1:7" x14ac:dyDescent="0.25">
      <c r="A28" s="71" t="s">
        <v>44</v>
      </c>
      <c r="B28" s="64">
        <v>10</v>
      </c>
      <c r="C28" s="65">
        <f t="shared" si="0"/>
        <v>10</v>
      </c>
      <c r="D28" s="65">
        <v>540</v>
      </c>
      <c r="E28" s="78"/>
      <c r="F28" s="72">
        <f t="shared" si="4"/>
        <v>0</v>
      </c>
      <c r="G28" s="83">
        <f t="shared" si="3"/>
        <v>0</v>
      </c>
    </row>
    <row r="29" spans="1:7" x14ac:dyDescent="0.25">
      <c r="A29" s="71" t="s">
        <v>77</v>
      </c>
      <c r="B29" s="64">
        <v>10</v>
      </c>
      <c r="C29" s="65">
        <f t="shared" si="0"/>
        <v>10</v>
      </c>
      <c r="D29" s="65">
        <v>409</v>
      </c>
      <c r="E29" s="78"/>
      <c r="F29" s="72">
        <f t="shared" si="4"/>
        <v>0</v>
      </c>
      <c r="G29" s="83">
        <f t="shared" si="3"/>
        <v>0</v>
      </c>
    </row>
    <row r="30" spans="1:7" x14ac:dyDescent="0.25">
      <c r="A30" s="71" t="s">
        <v>4</v>
      </c>
      <c r="B30" s="64">
        <v>10</v>
      </c>
      <c r="C30" s="65">
        <f t="shared" si="0"/>
        <v>10</v>
      </c>
      <c r="D30" s="65"/>
      <c r="E30" s="78"/>
      <c r="F30" s="72">
        <f t="shared" si="4"/>
        <v>0</v>
      </c>
      <c r="G30" s="83">
        <f t="shared" si="3"/>
        <v>0</v>
      </c>
    </row>
    <row r="31" spans="1:7" x14ac:dyDescent="0.25">
      <c r="A31" s="71" t="s">
        <v>7</v>
      </c>
      <c r="B31" s="64">
        <v>10</v>
      </c>
      <c r="C31" s="65">
        <f>100/B31</f>
        <v>10</v>
      </c>
      <c r="D31" s="65"/>
      <c r="E31" s="78"/>
      <c r="F31" s="72">
        <f t="shared" si="4"/>
        <v>0</v>
      </c>
      <c r="G31" s="83">
        <f t="shared" si="3"/>
        <v>0</v>
      </c>
    </row>
    <row r="32" spans="1:7" x14ac:dyDescent="0.25">
      <c r="A32" s="71" t="s">
        <v>5</v>
      </c>
      <c r="B32" s="64">
        <v>10</v>
      </c>
      <c r="C32" s="65">
        <f t="shared" si="0"/>
        <v>10</v>
      </c>
      <c r="D32" s="65">
        <v>2500</v>
      </c>
      <c r="E32" s="78"/>
      <c r="F32" s="72">
        <f t="shared" si="4"/>
        <v>0</v>
      </c>
      <c r="G32" s="83">
        <f t="shared" si="3"/>
        <v>0</v>
      </c>
    </row>
    <row r="33" spans="1:7" x14ac:dyDescent="0.25">
      <c r="A33" s="71" t="s">
        <v>72</v>
      </c>
      <c r="B33" s="64">
        <v>15</v>
      </c>
      <c r="C33" s="65">
        <f t="shared" si="0"/>
        <v>6.666666666666667</v>
      </c>
      <c r="D33" s="65">
        <v>120</v>
      </c>
      <c r="E33" s="78"/>
      <c r="F33" s="72">
        <f t="shared" si="4"/>
        <v>0</v>
      </c>
      <c r="G33" s="83">
        <f t="shared" si="3"/>
        <v>0</v>
      </c>
    </row>
    <row r="34" spans="1:7" x14ac:dyDescent="0.25">
      <c r="A34" s="71" t="s">
        <v>76</v>
      </c>
      <c r="B34" s="64">
        <v>5</v>
      </c>
      <c r="C34" s="65">
        <f t="shared" si="0"/>
        <v>20</v>
      </c>
      <c r="D34" s="65">
        <v>35</v>
      </c>
      <c r="E34" s="78"/>
      <c r="F34" s="72">
        <f t="shared" si="4"/>
        <v>0</v>
      </c>
      <c r="G34" s="83">
        <f t="shared" si="3"/>
        <v>0</v>
      </c>
    </row>
    <row r="35" spans="1:7" x14ac:dyDescent="0.25">
      <c r="A35" s="71" t="s">
        <v>6</v>
      </c>
      <c r="B35" s="64">
        <v>10</v>
      </c>
      <c r="C35" s="65">
        <f t="shared" si="0"/>
        <v>10</v>
      </c>
      <c r="D35" s="65"/>
      <c r="E35" s="78"/>
      <c r="F35" s="72">
        <f t="shared" si="4"/>
        <v>0</v>
      </c>
      <c r="G35" s="83">
        <f t="shared" si="3"/>
        <v>0</v>
      </c>
    </row>
    <row r="36" spans="1:7" x14ac:dyDescent="0.25">
      <c r="A36" s="71" t="s">
        <v>8</v>
      </c>
      <c r="B36" s="64">
        <v>10</v>
      </c>
      <c r="C36" s="65">
        <f t="shared" si="0"/>
        <v>10</v>
      </c>
      <c r="D36" s="65">
        <v>1800</v>
      </c>
      <c r="E36" s="78"/>
      <c r="F36" s="72">
        <f t="shared" si="4"/>
        <v>0</v>
      </c>
      <c r="G36" s="83">
        <f t="shared" si="3"/>
        <v>0</v>
      </c>
    </row>
    <row r="37" spans="1:7" x14ac:dyDescent="0.25">
      <c r="A37" s="71" t="s">
        <v>9</v>
      </c>
      <c r="B37" s="64">
        <v>10</v>
      </c>
      <c r="C37" s="65">
        <f t="shared" si="0"/>
        <v>10</v>
      </c>
      <c r="D37" s="65">
        <v>3000</v>
      </c>
      <c r="E37" s="78"/>
      <c r="F37" s="72">
        <f t="shared" si="4"/>
        <v>0</v>
      </c>
      <c r="G37" s="83">
        <f t="shared" si="3"/>
        <v>0</v>
      </c>
    </row>
    <row r="38" spans="1:7" x14ac:dyDescent="0.25">
      <c r="A38" s="71" t="s">
        <v>10</v>
      </c>
      <c r="B38" s="64">
        <v>15</v>
      </c>
      <c r="C38" s="65">
        <f t="shared" si="0"/>
        <v>6.666666666666667</v>
      </c>
      <c r="D38" s="65">
        <v>4500</v>
      </c>
      <c r="E38" s="78"/>
      <c r="F38" s="72">
        <f t="shared" si="4"/>
        <v>0</v>
      </c>
      <c r="G38" s="83">
        <f t="shared" si="3"/>
        <v>0</v>
      </c>
    </row>
    <row r="39" spans="1:7" x14ac:dyDescent="0.25">
      <c r="A39" s="71" t="s">
        <v>45</v>
      </c>
      <c r="B39" s="64">
        <v>10</v>
      </c>
      <c r="C39" s="65">
        <f t="shared" si="0"/>
        <v>10</v>
      </c>
      <c r="D39" s="65">
        <v>1625</v>
      </c>
      <c r="E39" s="78"/>
      <c r="F39" s="72">
        <f t="shared" si="4"/>
        <v>0</v>
      </c>
      <c r="G39" s="83">
        <f t="shared" si="3"/>
        <v>0</v>
      </c>
    </row>
    <row r="40" spans="1:7" x14ac:dyDescent="0.25">
      <c r="A40" s="71" t="s">
        <v>11</v>
      </c>
      <c r="B40" s="64">
        <v>10</v>
      </c>
      <c r="C40" s="65">
        <f t="shared" si="0"/>
        <v>10</v>
      </c>
      <c r="D40" s="65"/>
      <c r="E40" s="78"/>
      <c r="F40" s="72">
        <f t="shared" si="4"/>
        <v>0</v>
      </c>
      <c r="G40" s="83">
        <f t="shared" si="3"/>
        <v>0</v>
      </c>
    </row>
    <row r="41" spans="1:7" x14ac:dyDescent="0.25">
      <c r="A41" s="71" t="s">
        <v>140</v>
      </c>
      <c r="B41" s="64">
        <v>5</v>
      </c>
      <c r="C41" s="65">
        <f t="shared" si="0"/>
        <v>20</v>
      </c>
      <c r="D41" s="65">
        <v>80</v>
      </c>
      <c r="E41" s="78"/>
      <c r="F41" s="72">
        <f t="shared" si="4"/>
        <v>0</v>
      </c>
      <c r="G41" s="83">
        <f t="shared" si="3"/>
        <v>0</v>
      </c>
    </row>
    <row r="42" spans="1:7" x14ac:dyDescent="0.25">
      <c r="A42" s="71" t="s">
        <v>65</v>
      </c>
      <c r="B42" s="64">
        <v>10</v>
      </c>
      <c r="C42" s="65">
        <f t="shared" si="0"/>
        <v>10</v>
      </c>
      <c r="D42" s="65">
        <v>200</v>
      </c>
      <c r="E42" s="78"/>
      <c r="F42" s="72">
        <f t="shared" si="4"/>
        <v>0</v>
      </c>
      <c r="G42" s="83">
        <f t="shared" si="3"/>
        <v>0</v>
      </c>
    </row>
    <row r="43" spans="1:7" x14ac:dyDescent="0.25">
      <c r="A43" s="71"/>
      <c r="B43" s="64"/>
      <c r="C43" s="65"/>
      <c r="D43" s="65"/>
      <c r="E43" s="78"/>
      <c r="F43" s="72">
        <f t="shared" si="4"/>
        <v>0</v>
      </c>
      <c r="G43" s="83">
        <f t="shared" si="3"/>
        <v>0</v>
      </c>
    </row>
    <row r="44" spans="1:7" ht="30" x14ac:dyDescent="0.25">
      <c r="A44" s="79" t="s">
        <v>12</v>
      </c>
      <c r="B44" s="64">
        <v>10</v>
      </c>
      <c r="C44" s="65">
        <f t="shared" si="0"/>
        <v>10</v>
      </c>
      <c r="D44" s="65"/>
      <c r="E44" s="78"/>
      <c r="F44" s="72">
        <f t="shared" si="4"/>
        <v>0</v>
      </c>
      <c r="G44" s="83">
        <f t="shared" si="3"/>
        <v>0</v>
      </c>
    </row>
    <row r="45" spans="1:7" x14ac:dyDescent="0.25">
      <c r="A45" s="71"/>
      <c r="B45" s="64"/>
      <c r="C45" s="65"/>
      <c r="D45" s="65"/>
      <c r="E45" s="78"/>
      <c r="F45" s="72">
        <f t="shared" si="4"/>
        <v>0</v>
      </c>
      <c r="G45" s="83">
        <f t="shared" si="3"/>
        <v>0</v>
      </c>
    </row>
    <row r="46" spans="1:7" x14ac:dyDescent="0.25">
      <c r="A46" s="71" t="s">
        <v>13</v>
      </c>
      <c r="B46" s="64">
        <v>10</v>
      </c>
      <c r="C46" s="65">
        <f t="shared" si="0"/>
        <v>10</v>
      </c>
      <c r="D46" s="65">
        <v>600</v>
      </c>
      <c r="E46" s="78"/>
      <c r="F46" s="72">
        <f t="shared" si="4"/>
        <v>0</v>
      </c>
      <c r="G46" s="83">
        <f t="shared" si="3"/>
        <v>0</v>
      </c>
    </row>
    <row r="47" spans="1:7" x14ac:dyDescent="0.25">
      <c r="A47" s="71" t="s">
        <v>14</v>
      </c>
      <c r="B47" s="64">
        <v>10</v>
      </c>
      <c r="C47" s="65">
        <f t="shared" si="0"/>
        <v>10</v>
      </c>
      <c r="D47" s="65">
        <v>600</v>
      </c>
      <c r="E47" s="78"/>
      <c r="F47" s="72">
        <f t="shared" si="4"/>
        <v>0</v>
      </c>
      <c r="G47" s="83">
        <f t="shared" si="3"/>
        <v>0</v>
      </c>
    </row>
    <row r="48" spans="1:7" x14ac:dyDescent="0.25">
      <c r="A48" s="71"/>
      <c r="B48" s="64"/>
      <c r="C48" s="65"/>
      <c r="D48" s="65"/>
      <c r="E48" s="78"/>
      <c r="F48" s="72">
        <f t="shared" si="4"/>
        <v>0</v>
      </c>
      <c r="G48" s="83">
        <f t="shared" si="3"/>
        <v>0</v>
      </c>
    </row>
    <row r="49" spans="1:7" x14ac:dyDescent="0.25">
      <c r="A49" s="71" t="s">
        <v>74</v>
      </c>
      <c r="B49" s="64">
        <v>15</v>
      </c>
      <c r="C49" s="65">
        <f t="shared" si="0"/>
        <v>6.666666666666667</v>
      </c>
      <c r="D49" s="65">
        <v>95</v>
      </c>
      <c r="E49" s="78"/>
      <c r="F49" s="72">
        <f t="shared" si="4"/>
        <v>0</v>
      </c>
      <c r="G49" s="83">
        <f t="shared" si="3"/>
        <v>0</v>
      </c>
    </row>
    <row r="50" spans="1:7" x14ac:dyDescent="0.25">
      <c r="A50" s="71" t="s">
        <v>75</v>
      </c>
      <c r="B50" s="64">
        <v>10</v>
      </c>
      <c r="C50" s="65">
        <f t="shared" si="0"/>
        <v>10</v>
      </c>
      <c r="D50" s="65">
        <v>27</v>
      </c>
      <c r="E50" s="78"/>
      <c r="F50" s="72">
        <f t="shared" si="4"/>
        <v>0</v>
      </c>
      <c r="G50" s="83">
        <f t="shared" si="3"/>
        <v>0</v>
      </c>
    </row>
    <row r="51" spans="1:7" x14ac:dyDescent="0.25">
      <c r="A51" s="71" t="s">
        <v>142</v>
      </c>
      <c r="B51" s="64">
        <v>15</v>
      </c>
      <c r="C51" s="65">
        <f t="shared" si="0"/>
        <v>6.666666666666667</v>
      </c>
      <c r="D51" s="65">
        <v>60</v>
      </c>
      <c r="E51" s="78"/>
      <c r="F51" s="72">
        <f t="shared" si="4"/>
        <v>0</v>
      </c>
      <c r="G51" s="83">
        <f t="shared" si="3"/>
        <v>0</v>
      </c>
    </row>
    <row r="52" spans="1:7" x14ac:dyDescent="0.25">
      <c r="A52" s="71" t="s">
        <v>142</v>
      </c>
      <c r="B52" s="64">
        <v>15</v>
      </c>
      <c r="C52" s="65">
        <f t="shared" si="0"/>
        <v>6.666666666666667</v>
      </c>
      <c r="D52" s="65"/>
      <c r="E52" s="78"/>
      <c r="F52" s="72">
        <f t="shared" si="4"/>
        <v>0</v>
      </c>
      <c r="G52" s="83">
        <f t="shared" si="3"/>
        <v>0</v>
      </c>
    </row>
    <row r="53" spans="1:7" x14ac:dyDescent="0.25">
      <c r="A53" s="71" t="s">
        <v>142</v>
      </c>
      <c r="B53" s="64">
        <v>15</v>
      </c>
      <c r="C53" s="65">
        <f t="shared" si="0"/>
        <v>6.666666666666667</v>
      </c>
      <c r="D53" s="65"/>
      <c r="E53" s="78"/>
      <c r="F53" s="72">
        <f t="shared" si="4"/>
        <v>0</v>
      </c>
      <c r="G53" s="83">
        <f t="shared" si="3"/>
        <v>0</v>
      </c>
    </row>
    <row r="54" spans="1:7" x14ac:dyDescent="0.25">
      <c r="A54" s="71" t="s">
        <v>142</v>
      </c>
      <c r="B54" s="64">
        <v>15</v>
      </c>
      <c r="C54" s="65">
        <f t="shared" si="0"/>
        <v>6.666666666666667</v>
      </c>
      <c r="D54" s="65"/>
      <c r="E54" s="78"/>
      <c r="F54" s="72">
        <f t="shared" si="4"/>
        <v>0</v>
      </c>
      <c r="G54" s="83">
        <f t="shared" si="3"/>
        <v>0</v>
      </c>
    </row>
    <row r="55" spans="1:7" x14ac:dyDescent="0.25">
      <c r="A55" s="73"/>
      <c r="B55" s="74"/>
      <c r="C55" s="75"/>
      <c r="D55" s="75"/>
      <c r="E55" s="80"/>
      <c r="F55" s="72">
        <f t="shared" si="4"/>
        <v>0</v>
      </c>
      <c r="G55" s="83">
        <f t="shared" si="3"/>
        <v>0</v>
      </c>
    </row>
    <row r="56" spans="1:7" ht="21" x14ac:dyDescent="0.35">
      <c r="A56" s="105" t="s">
        <v>230</v>
      </c>
      <c r="B56" s="105"/>
      <c r="C56" s="106"/>
      <c r="D56" s="106"/>
      <c r="E56" s="105"/>
      <c r="F56" s="106"/>
      <c r="G56" s="106">
        <f>SUM(G4:G55)</f>
        <v>0</v>
      </c>
    </row>
    <row r="57" spans="1:7" x14ac:dyDescent="0.25">
      <c r="A57" s="3" t="s">
        <v>15</v>
      </c>
      <c r="C57"/>
      <c r="D57"/>
    </row>
    <row r="58" spans="1:7" x14ac:dyDescent="0.25">
      <c r="A58" s="67" t="s">
        <v>79</v>
      </c>
      <c r="B58" s="68">
        <v>15</v>
      </c>
      <c r="C58" s="69">
        <f t="shared" si="0"/>
        <v>6.666666666666667</v>
      </c>
      <c r="D58" s="69">
        <v>210</v>
      </c>
      <c r="E58" s="77"/>
      <c r="F58" s="70">
        <f>E58*D58</f>
        <v>0</v>
      </c>
      <c r="G58" s="82">
        <f t="shared" si="3"/>
        <v>0</v>
      </c>
    </row>
    <row r="59" spans="1:7" x14ac:dyDescent="0.25">
      <c r="A59" s="71" t="s">
        <v>78</v>
      </c>
      <c r="B59" s="64">
        <v>15</v>
      </c>
      <c r="C59" s="65">
        <f t="shared" si="0"/>
        <v>6.666666666666667</v>
      </c>
      <c r="D59" s="65">
        <v>300</v>
      </c>
      <c r="E59" s="78"/>
      <c r="F59" s="72">
        <f t="shared" ref="F59:F61" si="5">E59*D59</f>
        <v>0</v>
      </c>
      <c r="G59" s="83">
        <f t="shared" si="3"/>
        <v>0</v>
      </c>
    </row>
    <row r="60" spans="1:7" x14ac:dyDescent="0.25">
      <c r="A60" s="71" t="s">
        <v>16</v>
      </c>
      <c r="B60" s="64">
        <v>15</v>
      </c>
      <c r="C60" s="65">
        <f t="shared" si="0"/>
        <v>6.666666666666667</v>
      </c>
      <c r="D60" s="65">
        <v>250</v>
      </c>
      <c r="E60" s="78"/>
      <c r="F60" s="72">
        <f t="shared" si="5"/>
        <v>0</v>
      </c>
      <c r="G60" s="83">
        <f t="shared" si="3"/>
        <v>0</v>
      </c>
    </row>
    <row r="61" spans="1:7" x14ac:dyDescent="0.25">
      <c r="A61" s="73" t="s">
        <v>81</v>
      </c>
      <c r="B61" s="74">
        <v>15</v>
      </c>
      <c r="C61" s="75">
        <f t="shared" si="0"/>
        <v>6.666666666666667</v>
      </c>
      <c r="D61" s="75">
        <v>770</v>
      </c>
      <c r="E61" s="80"/>
      <c r="F61" s="76">
        <f t="shared" si="5"/>
        <v>0</v>
      </c>
      <c r="G61" s="84">
        <f t="shared" si="3"/>
        <v>0</v>
      </c>
    </row>
    <row r="62" spans="1:7" ht="21" x14ac:dyDescent="0.35">
      <c r="A62" s="105" t="s">
        <v>231</v>
      </c>
      <c r="B62" s="105"/>
      <c r="C62" s="106"/>
      <c r="D62" s="106"/>
      <c r="E62" s="105"/>
      <c r="F62" s="106"/>
      <c r="G62" s="106">
        <f>SUM(G58:G61)</f>
        <v>0</v>
      </c>
    </row>
    <row r="63" spans="1:7" x14ac:dyDescent="0.25">
      <c r="C63"/>
      <c r="D63"/>
      <c r="F63"/>
    </row>
    <row r="64" spans="1:7" x14ac:dyDescent="0.25">
      <c r="A64" s="4" t="s">
        <v>17</v>
      </c>
      <c r="C64"/>
      <c r="D64"/>
      <c r="F64"/>
    </row>
    <row r="65" spans="1:7" x14ac:dyDescent="0.25">
      <c r="A65" s="67" t="s">
        <v>141</v>
      </c>
      <c r="B65" s="68">
        <v>10</v>
      </c>
      <c r="C65" s="69">
        <f t="shared" si="0"/>
        <v>10</v>
      </c>
      <c r="D65" s="69">
        <v>20</v>
      </c>
      <c r="E65" s="77"/>
      <c r="F65" s="70">
        <f>E65*D65</f>
        <v>0</v>
      </c>
      <c r="G65" s="82">
        <f t="shared" si="3"/>
        <v>0</v>
      </c>
    </row>
    <row r="66" spans="1:7" x14ac:dyDescent="0.25">
      <c r="A66" s="71" t="s">
        <v>18</v>
      </c>
      <c r="B66" s="64">
        <v>10</v>
      </c>
      <c r="C66" s="65">
        <f t="shared" si="0"/>
        <v>10</v>
      </c>
      <c r="D66" s="65">
        <v>450</v>
      </c>
      <c r="E66" s="78"/>
      <c r="F66" s="72">
        <f>E66*D66</f>
        <v>0</v>
      </c>
      <c r="G66" s="83">
        <f t="shared" si="3"/>
        <v>0</v>
      </c>
    </row>
    <row r="67" spans="1:7" x14ac:dyDescent="0.25">
      <c r="A67" s="71" t="s">
        <v>19</v>
      </c>
      <c r="B67" s="64">
        <v>10</v>
      </c>
      <c r="C67" s="65">
        <f t="shared" si="0"/>
        <v>10</v>
      </c>
      <c r="D67" s="65">
        <v>680</v>
      </c>
      <c r="E67" s="78"/>
      <c r="F67" s="72">
        <f t="shared" ref="F67:F68" si="6">E67*D67</f>
        <v>0</v>
      </c>
      <c r="G67" s="83">
        <f t="shared" si="3"/>
        <v>0</v>
      </c>
    </row>
    <row r="68" spans="1:7" x14ac:dyDescent="0.25">
      <c r="A68" s="71" t="s">
        <v>20</v>
      </c>
      <c r="B68" s="64">
        <v>10</v>
      </c>
      <c r="C68" s="65">
        <f t="shared" si="0"/>
        <v>10</v>
      </c>
      <c r="D68" s="65">
        <v>280</v>
      </c>
      <c r="E68" s="78"/>
      <c r="F68" s="72">
        <f t="shared" si="6"/>
        <v>0</v>
      </c>
      <c r="G68" s="83">
        <f t="shared" si="3"/>
        <v>0</v>
      </c>
    </row>
    <row r="69" spans="1:7" x14ac:dyDescent="0.25">
      <c r="A69" s="71"/>
      <c r="B69" s="64"/>
      <c r="C69" s="65"/>
      <c r="D69" s="65"/>
      <c r="E69" s="78"/>
      <c r="F69" s="72"/>
      <c r="G69" s="83"/>
    </row>
    <row r="70" spans="1:7" x14ac:dyDescent="0.25">
      <c r="A70" s="71"/>
      <c r="B70" s="64"/>
      <c r="C70" s="65"/>
      <c r="D70" s="65"/>
      <c r="E70" s="78"/>
      <c r="F70" s="72"/>
      <c r="G70" s="83"/>
    </row>
    <row r="71" spans="1:7" x14ac:dyDescent="0.25">
      <c r="A71" s="73"/>
      <c r="B71" s="74"/>
      <c r="C71" s="75"/>
      <c r="D71" s="75"/>
      <c r="E71" s="80"/>
      <c r="F71" s="76"/>
      <c r="G71" s="84"/>
    </row>
    <row r="72" spans="1:7" ht="21" x14ac:dyDescent="0.35">
      <c r="A72" s="105" t="s">
        <v>232</v>
      </c>
      <c r="B72" s="105"/>
      <c r="C72" s="106"/>
      <c r="D72" s="106"/>
      <c r="E72" s="105"/>
      <c r="F72" s="106"/>
      <c r="G72" s="106">
        <f>SUM(G65:G71)</f>
        <v>0</v>
      </c>
    </row>
    <row r="73" spans="1:7" x14ac:dyDescent="0.25">
      <c r="A73" s="4" t="s">
        <v>236</v>
      </c>
      <c r="C73"/>
      <c r="D73"/>
      <c r="F73"/>
    </row>
    <row r="74" spans="1:7" x14ac:dyDescent="0.25">
      <c r="A74" s="67"/>
      <c r="B74" s="68">
        <v>10</v>
      </c>
      <c r="C74" s="69">
        <f t="shared" ref="C74" si="7">100/B74</f>
        <v>10</v>
      </c>
      <c r="D74" s="69"/>
      <c r="E74" s="77"/>
      <c r="F74" s="70">
        <f>E74*D74</f>
        <v>0</v>
      </c>
      <c r="G74" s="82">
        <f t="shared" ref="G74:G77" si="8">F74*C74/100</f>
        <v>0</v>
      </c>
    </row>
    <row r="75" spans="1:7" x14ac:dyDescent="0.25">
      <c r="A75" s="71"/>
      <c r="B75" s="64"/>
      <c r="C75" s="65"/>
      <c r="D75" s="65"/>
      <c r="E75" s="78"/>
      <c r="F75" s="72">
        <f>E75*D75</f>
        <v>0</v>
      </c>
      <c r="G75" s="83">
        <f t="shared" si="8"/>
        <v>0</v>
      </c>
    </row>
    <row r="76" spans="1:7" x14ac:dyDescent="0.25">
      <c r="A76" s="71"/>
      <c r="B76" s="64"/>
      <c r="C76" s="65"/>
      <c r="D76" s="65"/>
      <c r="E76" s="78"/>
      <c r="F76" s="72">
        <f t="shared" ref="F76:F77" si="9">E76*D76</f>
        <v>0</v>
      </c>
      <c r="G76" s="83">
        <f t="shared" si="8"/>
        <v>0</v>
      </c>
    </row>
    <row r="77" spans="1:7" x14ac:dyDescent="0.25">
      <c r="A77" s="71"/>
      <c r="B77" s="64"/>
      <c r="C77" s="65"/>
      <c r="D77" s="65"/>
      <c r="E77" s="78"/>
      <c r="F77" s="72">
        <f t="shared" si="9"/>
        <v>0</v>
      </c>
      <c r="G77" s="83">
        <f t="shared" si="8"/>
        <v>0</v>
      </c>
    </row>
    <row r="78" spans="1:7" x14ac:dyDescent="0.25">
      <c r="A78" s="71"/>
      <c r="B78" s="64"/>
      <c r="C78" s="65"/>
      <c r="D78" s="65"/>
      <c r="E78" s="78"/>
      <c r="F78" s="72"/>
      <c r="G78" s="83"/>
    </row>
    <row r="79" spans="1:7" x14ac:dyDescent="0.25">
      <c r="A79" s="71"/>
      <c r="B79" s="64"/>
      <c r="C79" s="65"/>
      <c r="D79" s="65"/>
      <c r="E79" s="78"/>
      <c r="F79" s="72"/>
      <c r="G79" s="83"/>
    </row>
    <row r="80" spans="1:7" x14ac:dyDescent="0.25">
      <c r="A80" s="73"/>
      <c r="B80" s="74"/>
      <c r="C80" s="75"/>
      <c r="D80" s="75"/>
      <c r="E80" s="80"/>
      <c r="F80" s="76"/>
      <c r="G80" s="84"/>
    </row>
    <row r="81" spans="1:7" ht="21" x14ac:dyDescent="0.35">
      <c r="A81" s="105" t="s">
        <v>239</v>
      </c>
      <c r="B81" s="105"/>
      <c r="C81" s="106"/>
      <c r="D81" s="106"/>
      <c r="E81" s="105"/>
      <c r="F81" s="106"/>
      <c r="G81" s="106">
        <f>SUM(G74:G80)</f>
        <v>0</v>
      </c>
    </row>
    <row r="82" spans="1:7" x14ac:dyDescent="0.25">
      <c r="A82" s="4" t="s">
        <v>95</v>
      </c>
      <c r="C82"/>
      <c r="D82"/>
      <c r="F82"/>
    </row>
    <row r="83" spans="1:7" x14ac:dyDescent="0.25">
      <c r="A83" s="67"/>
      <c r="B83" s="68">
        <v>10</v>
      </c>
      <c r="C83" s="69">
        <f t="shared" ref="C83" si="10">100/B83</f>
        <v>10</v>
      </c>
      <c r="D83" s="69"/>
      <c r="E83" s="77"/>
      <c r="F83" s="70">
        <f>E83*D83</f>
        <v>0</v>
      </c>
      <c r="G83" s="82">
        <f t="shared" ref="G83:G86" si="11">F83*C83/100</f>
        <v>0</v>
      </c>
    </row>
    <row r="84" spans="1:7" x14ac:dyDescent="0.25">
      <c r="A84" s="71"/>
      <c r="B84" s="64"/>
      <c r="C84" s="65"/>
      <c r="D84" s="65"/>
      <c r="E84" s="78"/>
      <c r="F84" s="72">
        <f>E84*D84</f>
        <v>0</v>
      </c>
      <c r="G84" s="83">
        <f t="shared" si="11"/>
        <v>0</v>
      </c>
    </row>
    <row r="85" spans="1:7" x14ac:dyDescent="0.25">
      <c r="A85" s="71"/>
      <c r="B85" s="64"/>
      <c r="C85" s="65"/>
      <c r="D85" s="65"/>
      <c r="E85" s="78"/>
      <c r="F85" s="72">
        <f t="shared" ref="F85:F86" si="12">E85*D85</f>
        <v>0</v>
      </c>
      <c r="G85" s="83">
        <f t="shared" si="11"/>
        <v>0</v>
      </c>
    </row>
    <row r="86" spans="1:7" x14ac:dyDescent="0.25">
      <c r="A86" s="71"/>
      <c r="B86" s="64"/>
      <c r="C86" s="65"/>
      <c r="D86" s="65"/>
      <c r="E86" s="78"/>
      <c r="F86" s="72">
        <f t="shared" si="12"/>
        <v>0</v>
      </c>
      <c r="G86" s="83">
        <f t="shared" si="11"/>
        <v>0</v>
      </c>
    </row>
    <row r="87" spans="1:7" x14ac:dyDescent="0.25">
      <c r="A87" s="71"/>
      <c r="B87" s="64"/>
      <c r="C87" s="65"/>
      <c r="D87" s="65"/>
      <c r="E87" s="78"/>
      <c r="F87" s="72"/>
      <c r="G87" s="83"/>
    </row>
    <row r="88" spans="1:7" x14ac:dyDescent="0.25">
      <c r="A88" s="71"/>
      <c r="B88" s="64"/>
      <c r="C88" s="65"/>
      <c r="D88" s="65"/>
      <c r="E88" s="78"/>
      <c r="F88" s="72"/>
      <c r="G88" s="83"/>
    </row>
    <row r="89" spans="1:7" x14ac:dyDescent="0.25">
      <c r="A89" s="73"/>
      <c r="B89" s="74"/>
      <c r="C89" s="75"/>
      <c r="D89" s="75"/>
      <c r="E89" s="80"/>
      <c r="F89" s="76"/>
      <c r="G89" s="84"/>
    </row>
    <row r="90" spans="1:7" ht="21" x14ac:dyDescent="0.35">
      <c r="A90" s="105" t="s">
        <v>240</v>
      </c>
      <c r="B90" s="105"/>
      <c r="C90" s="106"/>
      <c r="D90" s="106"/>
      <c r="E90" s="105"/>
      <c r="F90" s="106"/>
      <c r="G90" s="106">
        <f>SUM(G83:G89)</f>
        <v>0</v>
      </c>
    </row>
    <row r="91" spans="1:7" x14ac:dyDescent="0.25">
      <c r="A91" s="4" t="s">
        <v>226</v>
      </c>
      <c r="C91"/>
      <c r="D91"/>
      <c r="F91"/>
    </row>
    <row r="92" spans="1:7" x14ac:dyDescent="0.25">
      <c r="A92" s="67"/>
      <c r="B92" s="68">
        <v>10</v>
      </c>
      <c r="C92" s="69">
        <f t="shared" ref="C92" si="13">100/B92</f>
        <v>10</v>
      </c>
      <c r="D92" s="69"/>
      <c r="E92" s="77"/>
      <c r="F92" s="70">
        <f>E92*D92</f>
        <v>0</v>
      </c>
      <c r="G92" s="82">
        <f t="shared" ref="G92:G95" si="14">F92*C92/100</f>
        <v>0</v>
      </c>
    </row>
    <row r="93" spans="1:7" x14ac:dyDescent="0.25">
      <c r="A93" s="71"/>
      <c r="B93" s="64"/>
      <c r="C93" s="65"/>
      <c r="D93" s="65"/>
      <c r="E93" s="78"/>
      <c r="F93" s="72">
        <f>E93*D93</f>
        <v>0</v>
      </c>
      <c r="G93" s="83">
        <f t="shared" si="14"/>
        <v>0</v>
      </c>
    </row>
    <row r="94" spans="1:7" x14ac:dyDescent="0.25">
      <c r="A94" s="71"/>
      <c r="B94" s="64"/>
      <c r="C94" s="65"/>
      <c r="D94" s="65"/>
      <c r="E94" s="78"/>
      <c r="F94" s="72">
        <f t="shared" ref="F94:F95" si="15">E94*D94</f>
        <v>0</v>
      </c>
      <c r="G94" s="83">
        <f t="shared" si="14"/>
        <v>0</v>
      </c>
    </row>
    <row r="95" spans="1:7" x14ac:dyDescent="0.25">
      <c r="A95" s="71"/>
      <c r="B95" s="64"/>
      <c r="C95" s="65"/>
      <c r="D95" s="65"/>
      <c r="E95" s="78"/>
      <c r="F95" s="72">
        <f t="shared" si="15"/>
        <v>0</v>
      </c>
      <c r="G95" s="83">
        <f t="shared" si="14"/>
        <v>0</v>
      </c>
    </row>
    <row r="96" spans="1:7" x14ac:dyDescent="0.25">
      <c r="A96" s="71"/>
      <c r="B96" s="64"/>
      <c r="C96" s="65"/>
      <c r="D96" s="65"/>
      <c r="E96" s="78"/>
      <c r="F96" s="72"/>
      <c r="G96" s="83"/>
    </row>
    <row r="97" spans="1:7" x14ac:dyDescent="0.25">
      <c r="A97" s="71"/>
      <c r="B97" s="64"/>
      <c r="C97" s="65"/>
      <c r="D97" s="65"/>
      <c r="E97" s="78"/>
      <c r="F97" s="72"/>
      <c r="G97" s="83"/>
    </row>
    <row r="98" spans="1:7" x14ac:dyDescent="0.25">
      <c r="A98" s="73"/>
      <c r="B98" s="74"/>
      <c r="C98" s="75"/>
      <c r="D98" s="75"/>
      <c r="E98" s="80"/>
      <c r="F98" s="76"/>
      <c r="G98" s="84"/>
    </row>
    <row r="99" spans="1:7" ht="21" x14ac:dyDescent="0.35">
      <c r="A99" s="105" t="s">
        <v>241</v>
      </c>
      <c r="B99" s="105"/>
      <c r="C99" s="106"/>
      <c r="D99" s="106"/>
      <c r="E99" s="105"/>
      <c r="F99" s="106"/>
      <c r="G99" s="106">
        <f>SUM(G92:G98)</f>
        <v>0</v>
      </c>
    </row>
    <row r="100" spans="1:7" x14ac:dyDescent="0.25">
      <c r="A100" s="4" t="s">
        <v>21</v>
      </c>
      <c r="C100"/>
      <c r="D100"/>
    </row>
    <row r="101" spans="1:7" x14ac:dyDescent="0.25">
      <c r="A101" s="67" t="s">
        <v>22</v>
      </c>
      <c r="B101" s="68">
        <v>10</v>
      </c>
      <c r="C101" s="69">
        <f t="shared" si="0"/>
        <v>10</v>
      </c>
      <c r="D101" s="69"/>
      <c r="E101" s="77"/>
      <c r="F101" s="70">
        <f>E101*D101</f>
        <v>0</v>
      </c>
      <c r="G101" s="82">
        <f t="shared" si="3"/>
        <v>0</v>
      </c>
    </row>
    <row r="102" spans="1:7" x14ac:dyDescent="0.25">
      <c r="A102" s="71"/>
      <c r="B102" s="64"/>
      <c r="C102" s="65"/>
      <c r="D102" s="65"/>
      <c r="E102" s="78"/>
      <c r="F102" s="72"/>
      <c r="G102" s="83"/>
    </row>
    <row r="103" spans="1:7" x14ac:dyDescent="0.25">
      <c r="A103" s="71"/>
      <c r="B103" s="64"/>
      <c r="C103" s="65"/>
      <c r="D103" s="65"/>
      <c r="E103" s="78"/>
      <c r="F103" s="72"/>
      <c r="G103" s="83"/>
    </row>
    <row r="104" spans="1:7" x14ac:dyDescent="0.25">
      <c r="A104" s="73"/>
      <c r="B104" s="74"/>
      <c r="C104" s="75"/>
      <c r="D104" s="75"/>
      <c r="E104" s="80"/>
      <c r="F104" s="76"/>
      <c r="G104" s="84"/>
    </row>
    <row r="105" spans="1:7" ht="21" x14ac:dyDescent="0.35">
      <c r="A105" s="105" t="s">
        <v>233</v>
      </c>
      <c r="B105" s="105"/>
      <c r="C105" s="106"/>
      <c r="D105" s="106"/>
      <c r="E105" s="105"/>
      <c r="F105" s="106"/>
      <c r="G105" s="106">
        <f>SUM(G101:G104)</f>
        <v>0</v>
      </c>
    </row>
    <row r="107" spans="1:7" x14ac:dyDescent="0.25">
      <c r="A107" s="4" t="s">
        <v>234</v>
      </c>
      <c r="C107"/>
      <c r="D107"/>
    </row>
    <row r="108" spans="1:7" x14ac:dyDescent="0.25">
      <c r="A108" s="67"/>
      <c r="B108" s="68">
        <v>10</v>
      </c>
      <c r="C108" s="69">
        <f t="shared" ref="C108" si="16">100/B108</f>
        <v>10</v>
      </c>
      <c r="D108" s="69"/>
      <c r="E108" s="77"/>
      <c r="F108" s="70">
        <f>E108*D108</f>
        <v>0</v>
      </c>
      <c r="G108" s="82">
        <f t="shared" ref="G108" si="17">F108*C108/100</f>
        <v>0</v>
      </c>
    </row>
    <row r="109" spans="1:7" x14ac:dyDescent="0.25">
      <c r="A109" s="71"/>
      <c r="B109" s="64"/>
      <c r="C109" s="65"/>
      <c r="D109" s="65"/>
      <c r="E109" s="78"/>
      <c r="F109" s="72"/>
      <c r="G109" s="83"/>
    </row>
    <row r="110" spans="1:7" x14ac:dyDescent="0.25">
      <c r="A110" s="71"/>
      <c r="B110" s="64"/>
      <c r="C110" s="65"/>
      <c r="D110" s="65"/>
      <c r="E110" s="78"/>
      <c r="F110" s="72"/>
      <c r="G110" s="83"/>
    </row>
    <row r="111" spans="1:7" x14ac:dyDescent="0.25">
      <c r="A111" s="73"/>
      <c r="B111" s="74"/>
      <c r="C111" s="75"/>
      <c r="D111" s="75"/>
      <c r="E111" s="80"/>
      <c r="F111" s="76"/>
      <c r="G111" s="84"/>
    </row>
    <row r="112" spans="1:7" ht="21" x14ac:dyDescent="0.35">
      <c r="A112" s="105" t="s">
        <v>235</v>
      </c>
      <c r="B112" s="105"/>
      <c r="C112" s="106"/>
      <c r="D112" s="106"/>
      <c r="E112" s="105"/>
      <c r="F112" s="106"/>
      <c r="G112" s="106">
        <f>SUM(G108:G111)</f>
        <v>0</v>
      </c>
    </row>
    <row r="115" spans="1:7" ht="21" x14ac:dyDescent="0.35">
      <c r="A115" s="105" t="s">
        <v>134</v>
      </c>
      <c r="B115" s="105"/>
      <c r="C115" s="106"/>
      <c r="D115" s="106"/>
      <c r="E115" s="105"/>
      <c r="F115" s="106"/>
      <c r="G115" s="106">
        <f>G112+G105+G99+G90+G81+G72+G62+G56</f>
        <v>0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958BC-38DA-40B2-B331-E929974563F9}">
  <dimension ref="A1:D17"/>
  <sheetViews>
    <sheetView workbookViewId="0">
      <selection activeCell="G4" sqref="G4"/>
    </sheetView>
  </sheetViews>
  <sheetFormatPr defaultRowHeight="15" x14ac:dyDescent="0.25"/>
  <cols>
    <col min="1" max="1" width="42.28515625" bestFit="1" customWidth="1"/>
    <col min="2" max="2" width="12.85546875" customWidth="1"/>
    <col min="3" max="3" width="11.28515625" customWidth="1"/>
    <col min="4" max="4" width="15" customWidth="1"/>
  </cols>
  <sheetData>
    <row r="1" spans="1:4" x14ac:dyDescent="0.25">
      <c r="A1" s="48" t="s">
        <v>199</v>
      </c>
      <c r="B1" s="48" t="s">
        <v>105</v>
      </c>
      <c r="C1" s="48" t="s">
        <v>219</v>
      </c>
      <c r="D1" s="62" t="s">
        <v>162</v>
      </c>
    </row>
    <row r="2" spans="1:4" x14ac:dyDescent="0.25">
      <c r="A2" s="67" t="s">
        <v>217</v>
      </c>
      <c r="B2" s="192">
        <f>'Osnovni podatki čebelarstva'!B4</f>
        <v>0</v>
      </c>
      <c r="C2" s="192"/>
      <c r="D2" s="137">
        <f>B2*C2</f>
        <v>0</v>
      </c>
    </row>
    <row r="3" spans="1:4" x14ac:dyDescent="0.25">
      <c r="A3" s="71" t="s">
        <v>218</v>
      </c>
      <c r="B3" s="193">
        <f>'Osnovni podatki čebelarstva'!B4</f>
        <v>0</v>
      </c>
      <c r="C3" s="193"/>
      <c r="D3" s="138">
        <f>B3*C3</f>
        <v>0</v>
      </c>
    </row>
    <row r="4" spans="1:4" x14ac:dyDescent="0.25">
      <c r="A4" s="67" t="s">
        <v>200</v>
      </c>
      <c r="B4" s="192"/>
      <c r="C4" s="192"/>
      <c r="D4" s="137"/>
    </row>
    <row r="5" spans="1:4" x14ac:dyDescent="0.25">
      <c r="A5" s="71" t="s">
        <v>201</v>
      </c>
      <c r="B5" s="193"/>
      <c r="C5" s="193"/>
      <c r="D5" s="138"/>
    </row>
    <row r="6" spans="1:4" x14ac:dyDescent="0.25">
      <c r="A6" s="71" t="s">
        <v>202</v>
      </c>
      <c r="B6" s="193"/>
      <c r="C6" s="193"/>
      <c r="D6" s="138"/>
    </row>
    <row r="7" spans="1:4" x14ac:dyDescent="0.25">
      <c r="A7" s="71" t="s">
        <v>203</v>
      </c>
      <c r="B7" s="193"/>
      <c r="C7" s="193"/>
      <c r="D7" s="138"/>
    </row>
    <row r="8" spans="1:4" x14ac:dyDescent="0.25">
      <c r="A8" s="71" t="s">
        <v>204</v>
      </c>
      <c r="B8" s="193"/>
      <c r="C8" s="193"/>
      <c r="D8" s="138"/>
    </row>
    <row r="9" spans="1:4" x14ac:dyDescent="0.25">
      <c r="A9" s="71" t="s">
        <v>206</v>
      </c>
      <c r="B9" s="193"/>
      <c r="C9" s="193"/>
      <c r="D9" s="138"/>
    </row>
    <row r="10" spans="1:4" x14ac:dyDescent="0.25">
      <c r="A10" s="71" t="s">
        <v>207</v>
      </c>
      <c r="B10" s="193"/>
      <c r="C10" s="193"/>
      <c r="D10" s="138"/>
    </row>
    <row r="11" spans="1:4" x14ac:dyDescent="0.25">
      <c r="A11" s="71"/>
      <c r="B11" s="193"/>
      <c r="C11" s="193"/>
      <c r="D11" s="138"/>
    </row>
    <row r="12" spans="1:4" ht="30" x14ac:dyDescent="0.25">
      <c r="A12" s="79" t="s">
        <v>220</v>
      </c>
      <c r="B12" s="194"/>
      <c r="C12" s="194"/>
      <c r="D12" s="138">
        <f>3*'Osnovni podatki čebelarstva'!B2</f>
        <v>0</v>
      </c>
    </row>
    <row r="13" spans="1:4" x14ac:dyDescent="0.25">
      <c r="A13" s="71"/>
      <c r="B13" s="193"/>
      <c r="C13" s="193"/>
      <c r="D13" s="138"/>
    </row>
    <row r="14" spans="1:4" x14ac:dyDescent="0.25">
      <c r="A14" s="71"/>
      <c r="B14" s="193"/>
      <c r="C14" s="193"/>
      <c r="D14" s="138"/>
    </row>
    <row r="15" spans="1:4" x14ac:dyDescent="0.25">
      <c r="A15" s="71"/>
      <c r="B15" s="193"/>
      <c r="C15" s="193"/>
      <c r="D15" s="138"/>
    </row>
    <row r="16" spans="1:4" x14ac:dyDescent="0.25">
      <c r="A16" s="71"/>
      <c r="B16" s="193"/>
      <c r="C16" s="193"/>
      <c r="D16" s="138"/>
    </row>
    <row r="17" spans="1:4" ht="18.75" x14ac:dyDescent="0.3">
      <c r="A17" s="140" t="s">
        <v>156</v>
      </c>
      <c r="B17" s="142"/>
      <c r="C17" s="142"/>
      <c r="D17" s="141">
        <f>SUM(D2:D16)</f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4E5D5-2DC1-4013-80B4-73B8A98F6A60}">
  <dimension ref="A1:E21"/>
  <sheetViews>
    <sheetView zoomScale="142" zoomScaleNormal="142" workbookViewId="0">
      <selection activeCell="I12" sqref="I12"/>
    </sheetView>
  </sheetViews>
  <sheetFormatPr defaultRowHeight="15" x14ac:dyDescent="0.25"/>
  <cols>
    <col min="1" max="1" width="42.28515625" bestFit="1" customWidth="1"/>
    <col min="2" max="2" width="15" style="8" customWidth="1"/>
    <col min="3" max="3" width="11.42578125" customWidth="1"/>
    <col min="5" max="5" width="9.140625" style="6"/>
  </cols>
  <sheetData>
    <row r="1" spans="1:5" ht="45" x14ac:dyDescent="0.25">
      <c r="A1" s="47" t="s">
        <v>57</v>
      </c>
      <c r="B1" s="136" t="s">
        <v>55</v>
      </c>
      <c r="C1" s="61" t="s">
        <v>161</v>
      </c>
      <c r="D1" s="47" t="s">
        <v>120</v>
      </c>
      <c r="E1" s="62" t="s">
        <v>162</v>
      </c>
    </row>
    <row r="2" spans="1:5" x14ac:dyDescent="0.25">
      <c r="A2" s="67" t="s">
        <v>58</v>
      </c>
      <c r="B2" s="137">
        <v>3.9</v>
      </c>
      <c r="C2" s="68">
        <v>3</v>
      </c>
      <c r="D2" s="77"/>
      <c r="E2" s="82">
        <f>D2*B2/C2</f>
        <v>0</v>
      </c>
    </row>
    <row r="3" spans="1:5" x14ac:dyDescent="0.25">
      <c r="A3" s="71" t="s">
        <v>59</v>
      </c>
      <c r="B3" s="138">
        <v>9.91</v>
      </c>
      <c r="C3" s="64">
        <v>15</v>
      </c>
      <c r="D3" s="78"/>
      <c r="E3" s="83">
        <f t="shared" ref="E3:E13" si="0">D3*B3/C3</f>
        <v>0</v>
      </c>
    </row>
    <row r="4" spans="1:5" x14ac:dyDescent="0.25">
      <c r="A4" s="71" t="s">
        <v>60</v>
      </c>
      <c r="B4" s="138">
        <v>8.5</v>
      </c>
      <c r="C4" s="64">
        <v>15</v>
      </c>
      <c r="D4" s="78"/>
      <c r="E4" s="83">
        <f t="shared" si="0"/>
        <v>0</v>
      </c>
    </row>
    <row r="5" spans="1:5" x14ac:dyDescent="0.25">
      <c r="A5" s="71" t="s">
        <v>61</v>
      </c>
      <c r="B5" s="138">
        <v>13.8</v>
      </c>
      <c r="C5" s="64">
        <v>10</v>
      </c>
      <c r="D5" s="78"/>
      <c r="E5" s="83">
        <f t="shared" si="0"/>
        <v>0</v>
      </c>
    </row>
    <row r="6" spans="1:5" x14ac:dyDescent="0.25">
      <c r="A6" s="71" t="s">
        <v>73</v>
      </c>
      <c r="B6" s="138">
        <v>10</v>
      </c>
      <c r="C6" s="64">
        <v>10</v>
      </c>
      <c r="D6" s="78"/>
      <c r="E6" s="83">
        <f t="shared" si="0"/>
        <v>0</v>
      </c>
    </row>
    <row r="7" spans="1:5" x14ac:dyDescent="0.25">
      <c r="A7" s="71" t="s">
        <v>163</v>
      </c>
      <c r="B7" s="138">
        <v>25</v>
      </c>
      <c r="C7" s="64">
        <v>10</v>
      </c>
      <c r="D7" s="78"/>
      <c r="E7" s="83">
        <f t="shared" si="0"/>
        <v>0</v>
      </c>
    </row>
    <row r="8" spans="1:5" x14ac:dyDescent="0.25">
      <c r="A8" s="71" t="s">
        <v>66</v>
      </c>
      <c r="B8" s="138">
        <v>44</v>
      </c>
      <c r="C8" s="64">
        <v>5</v>
      </c>
      <c r="D8" s="78"/>
      <c r="E8" s="83">
        <f t="shared" si="0"/>
        <v>0</v>
      </c>
    </row>
    <row r="9" spans="1:5" x14ac:dyDescent="0.25">
      <c r="A9" s="71" t="s">
        <v>67</v>
      </c>
      <c r="B9" s="138">
        <v>28</v>
      </c>
      <c r="C9" s="64">
        <v>5</v>
      </c>
      <c r="D9" s="78"/>
      <c r="E9" s="83">
        <f t="shared" si="0"/>
        <v>0</v>
      </c>
    </row>
    <row r="10" spans="1:5" x14ac:dyDescent="0.25">
      <c r="A10" s="71" t="s">
        <v>68</v>
      </c>
      <c r="B10" s="138">
        <v>14</v>
      </c>
      <c r="C10" s="64">
        <v>5</v>
      </c>
      <c r="D10" s="78"/>
      <c r="E10" s="83">
        <f t="shared" si="0"/>
        <v>0</v>
      </c>
    </row>
    <row r="11" spans="1:5" x14ac:dyDescent="0.25">
      <c r="A11" s="71" t="s">
        <v>69</v>
      </c>
      <c r="B11" s="138">
        <v>10</v>
      </c>
      <c r="C11" s="64">
        <v>3</v>
      </c>
      <c r="D11" s="78"/>
      <c r="E11" s="83">
        <f t="shared" si="0"/>
        <v>0</v>
      </c>
    </row>
    <row r="12" spans="1:5" x14ac:dyDescent="0.25">
      <c r="A12" s="71" t="s">
        <v>70</v>
      </c>
      <c r="B12" s="138">
        <v>22.6</v>
      </c>
      <c r="C12" s="64">
        <v>3</v>
      </c>
      <c r="D12" s="78"/>
      <c r="E12" s="83">
        <f t="shared" si="0"/>
        <v>0</v>
      </c>
    </row>
    <row r="13" spans="1:5" x14ac:dyDescent="0.25">
      <c r="A13" s="71" t="s">
        <v>71</v>
      </c>
      <c r="B13" s="138">
        <v>15</v>
      </c>
      <c r="C13" s="64">
        <v>5</v>
      </c>
      <c r="D13" s="78"/>
      <c r="E13" s="83">
        <f t="shared" si="0"/>
        <v>0</v>
      </c>
    </row>
    <row r="14" spans="1:5" x14ac:dyDescent="0.25">
      <c r="A14" s="71"/>
      <c r="B14" s="138"/>
      <c r="C14" s="64"/>
      <c r="D14" s="78"/>
      <c r="E14" s="83"/>
    </row>
    <row r="15" spans="1:5" x14ac:dyDescent="0.25">
      <c r="A15" s="71"/>
      <c r="B15" s="138"/>
      <c r="C15" s="64"/>
      <c r="D15" s="78"/>
      <c r="E15" s="83"/>
    </row>
    <row r="16" spans="1:5" x14ac:dyDescent="0.25">
      <c r="A16" s="71"/>
      <c r="B16" s="138"/>
      <c r="C16" s="64"/>
      <c r="D16" s="78"/>
      <c r="E16" s="83"/>
    </row>
    <row r="17" spans="1:5" x14ac:dyDescent="0.25">
      <c r="A17" s="71"/>
      <c r="B17" s="138"/>
      <c r="C17" s="64"/>
      <c r="D17" s="78"/>
      <c r="E17" s="83"/>
    </row>
    <row r="18" spans="1:5" x14ac:dyDescent="0.25">
      <c r="A18" s="71"/>
      <c r="B18" s="138"/>
      <c r="C18" s="64"/>
      <c r="D18" s="78"/>
      <c r="E18" s="83"/>
    </row>
    <row r="19" spans="1:5" x14ac:dyDescent="0.25">
      <c r="A19" s="71"/>
      <c r="B19" s="138"/>
      <c r="C19" s="64"/>
      <c r="D19" s="78"/>
      <c r="E19" s="83"/>
    </row>
    <row r="20" spans="1:5" x14ac:dyDescent="0.25">
      <c r="A20" s="73"/>
      <c r="B20" s="139"/>
      <c r="C20" s="74"/>
      <c r="D20" s="80"/>
      <c r="E20" s="84"/>
    </row>
    <row r="21" spans="1:5" ht="18.75" x14ac:dyDescent="0.3">
      <c r="A21" s="140" t="s">
        <v>156</v>
      </c>
      <c r="B21" s="141"/>
      <c r="C21" s="142"/>
      <c r="D21" s="142"/>
      <c r="E21" s="143">
        <f>SUM(E2:E20)</f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56305-7B95-49AF-BEDD-DD995BBFECE8}">
  <dimension ref="A1:E90"/>
  <sheetViews>
    <sheetView workbookViewId="0">
      <selection activeCell="K14" sqref="K14"/>
    </sheetView>
  </sheetViews>
  <sheetFormatPr defaultRowHeight="15" x14ac:dyDescent="0.25"/>
  <cols>
    <col min="1" max="1" width="42.28515625" bestFit="1" customWidth="1"/>
    <col min="2" max="3" width="15" customWidth="1"/>
    <col min="4" max="4" width="13.28515625" customWidth="1"/>
    <col min="5" max="5" width="12.85546875" style="6" customWidth="1"/>
  </cols>
  <sheetData>
    <row r="1" spans="1:5" ht="18.75" x14ac:dyDescent="0.3">
      <c r="A1" s="44" t="s">
        <v>122</v>
      </c>
      <c r="B1" s="21">
        <f>'Osnovni podatki čebelarstva'!B3</f>
        <v>0</v>
      </c>
      <c r="C1" t="s">
        <v>158</v>
      </c>
    </row>
    <row r="2" spans="1:5" ht="18.75" x14ac:dyDescent="0.3">
      <c r="A2" s="44"/>
      <c r="B2" s="21">
        <f>'Osnovni podatki čebelarstva'!B4</f>
        <v>0</v>
      </c>
      <c r="C2" t="s">
        <v>159</v>
      </c>
    </row>
    <row r="4" spans="1:5" ht="30" x14ac:dyDescent="0.25">
      <c r="A4" s="144" t="s">
        <v>238</v>
      </c>
      <c r="B4" s="45" t="s">
        <v>55</v>
      </c>
      <c r="C4" s="45" t="s">
        <v>125</v>
      </c>
      <c r="D4" s="46" t="s">
        <v>123</v>
      </c>
      <c r="E4" s="135" t="s">
        <v>85</v>
      </c>
    </row>
    <row r="5" spans="1:5" x14ac:dyDescent="0.25">
      <c r="A5" s="111" t="s">
        <v>46</v>
      </c>
      <c r="B5" s="112">
        <v>0.9</v>
      </c>
      <c r="C5" s="112">
        <v>0.3</v>
      </c>
      <c r="D5" s="113">
        <f>C5*$B$1</f>
        <v>0</v>
      </c>
      <c r="E5" s="145">
        <f>D5*B5</f>
        <v>0</v>
      </c>
    </row>
    <row r="6" spans="1:5" x14ac:dyDescent="0.25">
      <c r="A6" s="146" t="s">
        <v>50</v>
      </c>
      <c r="B6" s="115">
        <v>1.35</v>
      </c>
      <c r="C6" s="115">
        <v>0.3</v>
      </c>
      <c r="D6" s="116">
        <f>C6*$B$1</f>
        <v>0</v>
      </c>
      <c r="E6" s="147">
        <f t="shared" ref="E6:E27" si="0">D6*B6</f>
        <v>0</v>
      </c>
    </row>
    <row r="7" spans="1:5" x14ac:dyDescent="0.25">
      <c r="A7" s="146" t="s">
        <v>54</v>
      </c>
      <c r="B7" s="115">
        <f>48.8/20</f>
        <v>2.44</v>
      </c>
      <c r="C7" s="115">
        <v>0.3</v>
      </c>
      <c r="D7" s="116"/>
      <c r="E7" s="147">
        <f t="shared" si="0"/>
        <v>0</v>
      </c>
    </row>
    <row r="8" spans="1:5" x14ac:dyDescent="0.25">
      <c r="A8" s="146" t="s">
        <v>121</v>
      </c>
      <c r="B8" s="115">
        <v>16.2</v>
      </c>
      <c r="C8" s="115">
        <v>0.05</v>
      </c>
      <c r="D8" s="116">
        <f t="shared" ref="D8:D10" si="1">C8*$B$1</f>
        <v>0</v>
      </c>
      <c r="E8" s="147">
        <f t="shared" si="0"/>
        <v>0</v>
      </c>
    </row>
    <row r="9" spans="1:5" x14ac:dyDescent="0.25">
      <c r="A9" s="146" t="s">
        <v>47</v>
      </c>
      <c r="B9" s="115">
        <v>1.1499999999999999</v>
      </c>
      <c r="C9" s="115">
        <v>0.3</v>
      </c>
      <c r="D9" s="116">
        <f t="shared" si="1"/>
        <v>0</v>
      </c>
      <c r="E9" s="147">
        <f t="shared" si="0"/>
        <v>0</v>
      </c>
    </row>
    <row r="10" spans="1:5" x14ac:dyDescent="0.25">
      <c r="A10" s="146" t="s">
        <v>164</v>
      </c>
      <c r="B10" s="115">
        <v>7.5</v>
      </c>
      <c r="C10" s="115">
        <v>0.01</v>
      </c>
      <c r="D10" s="116">
        <f t="shared" si="1"/>
        <v>0</v>
      </c>
      <c r="E10" s="147">
        <f t="shared" si="0"/>
        <v>0</v>
      </c>
    </row>
    <row r="11" spans="1:5" x14ac:dyDescent="0.25">
      <c r="A11" s="146" t="s">
        <v>64</v>
      </c>
      <c r="B11" s="115">
        <v>10.7</v>
      </c>
      <c r="C11" s="115">
        <v>0.05</v>
      </c>
      <c r="D11" s="116">
        <f>C11*$B$1</f>
        <v>0</v>
      </c>
      <c r="E11" s="147">
        <f t="shared" si="0"/>
        <v>0</v>
      </c>
    </row>
    <row r="12" spans="1:5" x14ac:dyDescent="0.25">
      <c r="A12" s="146" t="s">
        <v>124</v>
      </c>
      <c r="B12" s="115">
        <v>0.39</v>
      </c>
      <c r="C12" s="115">
        <v>12</v>
      </c>
      <c r="D12" s="116">
        <f>C12*$B$1</f>
        <v>0</v>
      </c>
      <c r="E12" s="147">
        <f t="shared" si="0"/>
        <v>0</v>
      </c>
    </row>
    <row r="13" spans="1:5" x14ac:dyDescent="0.25">
      <c r="A13" s="146" t="s">
        <v>157</v>
      </c>
      <c r="B13" s="115">
        <v>0.45</v>
      </c>
      <c r="C13" s="115">
        <v>8</v>
      </c>
      <c r="D13" s="116">
        <f>C13*B2</f>
        <v>0</v>
      </c>
      <c r="E13" s="147">
        <f t="shared" si="0"/>
        <v>0</v>
      </c>
    </row>
    <row r="14" spans="1:5" x14ac:dyDescent="0.25">
      <c r="A14" s="146" t="s">
        <v>49</v>
      </c>
      <c r="B14" s="115">
        <v>3.8</v>
      </c>
      <c r="C14" s="115">
        <v>1</v>
      </c>
      <c r="D14" s="116">
        <f>B1*C14</f>
        <v>0</v>
      </c>
      <c r="E14" s="147">
        <f t="shared" si="0"/>
        <v>0</v>
      </c>
    </row>
    <row r="15" spans="1:5" x14ac:dyDescent="0.25">
      <c r="A15" s="146" t="s">
        <v>48</v>
      </c>
      <c r="B15" s="115">
        <v>16.399999999999999</v>
      </c>
      <c r="C15" s="115">
        <v>1</v>
      </c>
      <c r="D15" s="116"/>
      <c r="E15" s="147">
        <f t="shared" si="0"/>
        <v>0</v>
      </c>
    </row>
    <row r="16" spans="1:5" x14ac:dyDescent="0.25">
      <c r="A16" s="146"/>
      <c r="B16" s="115"/>
      <c r="C16" s="115"/>
      <c r="D16" s="116"/>
      <c r="E16" s="147">
        <f t="shared" si="0"/>
        <v>0</v>
      </c>
    </row>
    <row r="17" spans="1:5" x14ac:dyDescent="0.25">
      <c r="A17" s="146"/>
      <c r="B17" s="115"/>
      <c r="C17" s="115"/>
      <c r="D17" s="116"/>
      <c r="E17" s="147">
        <f t="shared" si="0"/>
        <v>0</v>
      </c>
    </row>
    <row r="18" spans="1:5" x14ac:dyDescent="0.25">
      <c r="A18" s="146"/>
      <c r="B18" s="115"/>
      <c r="C18" s="115"/>
      <c r="D18" s="116"/>
      <c r="E18" s="147">
        <f t="shared" si="0"/>
        <v>0</v>
      </c>
    </row>
    <row r="19" spans="1:5" x14ac:dyDescent="0.25">
      <c r="A19" s="146"/>
      <c r="B19" s="115"/>
      <c r="C19" s="115"/>
      <c r="D19" s="116"/>
      <c r="E19" s="147">
        <f t="shared" si="0"/>
        <v>0</v>
      </c>
    </row>
    <row r="20" spans="1:5" x14ac:dyDescent="0.25">
      <c r="A20" s="146"/>
      <c r="B20" s="115"/>
      <c r="C20" s="115"/>
      <c r="D20" s="116"/>
      <c r="E20" s="147">
        <f t="shared" si="0"/>
        <v>0</v>
      </c>
    </row>
    <row r="21" spans="1:5" x14ac:dyDescent="0.25">
      <c r="A21" s="146"/>
      <c r="B21" s="115"/>
      <c r="C21" s="115"/>
      <c r="D21" s="116"/>
      <c r="E21" s="147">
        <f t="shared" si="0"/>
        <v>0</v>
      </c>
    </row>
    <row r="22" spans="1:5" x14ac:dyDescent="0.25">
      <c r="A22" s="146"/>
      <c r="B22" s="115"/>
      <c r="C22" s="115"/>
      <c r="D22" s="116"/>
      <c r="E22" s="147">
        <f t="shared" si="0"/>
        <v>0</v>
      </c>
    </row>
    <row r="23" spans="1:5" x14ac:dyDescent="0.25">
      <c r="A23" s="146"/>
      <c r="B23" s="115"/>
      <c r="C23" s="115"/>
      <c r="D23" s="116"/>
      <c r="E23" s="147">
        <f t="shared" si="0"/>
        <v>0</v>
      </c>
    </row>
    <row r="24" spans="1:5" x14ac:dyDescent="0.25">
      <c r="A24" s="146"/>
      <c r="B24" s="115"/>
      <c r="C24" s="115"/>
      <c r="D24" s="116"/>
      <c r="E24" s="147">
        <f t="shared" si="0"/>
        <v>0</v>
      </c>
    </row>
    <row r="25" spans="1:5" x14ac:dyDescent="0.25">
      <c r="A25" s="146"/>
      <c r="B25" s="115"/>
      <c r="C25" s="115"/>
      <c r="D25" s="116"/>
      <c r="E25" s="147">
        <f t="shared" si="0"/>
        <v>0</v>
      </c>
    </row>
    <row r="26" spans="1:5" x14ac:dyDescent="0.25">
      <c r="A26" s="146"/>
      <c r="B26" s="115"/>
      <c r="C26" s="115"/>
      <c r="D26" s="116"/>
      <c r="E26" s="147">
        <f t="shared" si="0"/>
        <v>0</v>
      </c>
    </row>
    <row r="27" spans="1:5" x14ac:dyDescent="0.25">
      <c r="A27" s="148"/>
      <c r="B27" s="118"/>
      <c r="C27" s="118"/>
      <c r="D27" s="119"/>
      <c r="E27" s="149">
        <f t="shared" si="0"/>
        <v>0</v>
      </c>
    </row>
    <row r="28" spans="1:5" ht="18.75" x14ac:dyDescent="0.3">
      <c r="A28" s="22" t="s">
        <v>156</v>
      </c>
      <c r="B28" s="22"/>
      <c r="C28" s="22"/>
      <c r="D28" s="22"/>
      <c r="E28" s="104">
        <f>SUM(E5:E27)</f>
        <v>0</v>
      </c>
    </row>
    <row r="30" spans="1:5" x14ac:dyDescent="0.25">
      <c r="A30" s="4" t="s">
        <v>237</v>
      </c>
    </row>
    <row r="31" spans="1:5" ht="30" x14ac:dyDescent="0.25">
      <c r="A31" s="201" t="s">
        <v>17</v>
      </c>
      <c r="B31" s="45" t="s">
        <v>55</v>
      </c>
      <c r="C31" s="45" t="s">
        <v>125</v>
      </c>
      <c r="D31" s="46" t="s">
        <v>123</v>
      </c>
      <c r="E31" s="135" t="s">
        <v>85</v>
      </c>
    </row>
    <row r="32" spans="1:5" x14ac:dyDescent="0.25">
      <c r="A32" s="111"/>
      <c r="B32" s="112"/>
      <c r="C32" s="112"/>
      <c r="D32" s="113"/>
      <c r="E32" s="145">
        <f>D32*B32</f>
        <v>0</v>
      </c>
    </row>
    <row r="33" spans="1:5" x14ac:dyDescent="0.25">
      <c r="A33" s="146"/>
      <c r="B33" s="115"/>
      <c r="C33" s="115"/>
      <c r="D33" s="116"/>
      <c r="E33" s="147">
        <f t="shared" ref="E33:E40" si="2">D33*B33</f>
        <v>0</v>
      </c>
    </row>
    <row r="34" spans="1:5" x14ac:dyDescent="0.25">
      <c r="A34" s="146"/>
      <c r="B34" s="115"/>
      <c r="C34" s="115"/>
      <c r="D34" s="116"/>
      <c r="E34" s="147">
        <f t="shared" si="2"/>
        <v>0</v>
      </c>
    </row>
    <row r="35" spans="1:5" x14ac:dyDescent="0.25">
      <c r="A35" s="146"/>
      <c r="B35" s="115"/>
      <c r="C35" s="115"/>
      <c r="D35" s="116"/>
      <c r="E35" s="147">
        <f t="shared" si="2"/>
        <v>0</v>
      </c>
    </row>
    <row r="36" spans="1:5" x14ac:dyDescent="0.25">
      <c r="A36" s="146"/>
      <c r="B36" s="115"/>
      <c r="C36" s="115"/>
      <c r="D36" s="116"/>
      <c r="E36" s="147">
        <f t="shared" si="2"/>
        <v>0</v>
      </c>
    </row>
    <row r="37" spans="1:5" x14ac:dyDescent="0.25">
      <c r="A37" s="146"/>
      <c r="B37" s="115"/>
      <c r="C37" s="115"/>
      <c r="D37" s="116"/>
      <c r="E37" s="147">
        <f t="shared" si="2"/>
        <v>0</v>
      </c>
    </row>
    <row r="38" spans="1:5" x14ac:dyDescent="0.25">
      <c r="A38" s="146"/>
      <c r="B38" s="115"/>
      <c r="C38" s="115"/>
      <c r="D38" s="116"/>
      <c r="E38" s="147">
        <f t="shared" si="2"/>
        <v>0</v>
      </c>
    </row>
    <row r="39" spans="1:5" x14ac:dyDescent="0.25">
      <c r="A39" s="146"/>
      <c r="B39" s="115"/>
      <c r="C39" s="115"/>
      <c r="D39" s="116"/>
      <c r="E39" s="147">
        <f t="shared" si="2"/>
        <v>0</v>
      </c>
    </row>
    <row r="40" spans="1:5" x14ac:dyDescent="0.25">
      <c r="A40" s="146"/>
      <c r="B40" s="115"/>
      <c r="C40" s="115"/>
      <c r="D40" s="116"/>
      <c r="E40" s="147">
        <f t="shared" si="2"/>
        <v>0</v>
      </c>
    </row>
    <row r="41" spans="1:5" ht="18.75" x14ac:dyDescent="0.3">
      <c r="A41" s="22" t="s">
        <v>156</v>
      </c>
      <c r="B41" s="22"/>
      <c r="C41" s="22"/>
      <c r="D41" s="22"/>
      <c r="E41" s="104">
        <f>SUM(E32:E40)</f>
        <v>0</v>
      </c>
    </row>
    <row r="43" spans="1:5" ht="30" x14ac:dyDescent="0.25">
      <c r="A43" s="201" t="s">
        <v>236</v>
      </c>
      <c r="B43" s="45" t="s">
        <v>55</v>
      </c>
      <c r="C43" s="45" t="s">
        <v>125</v>
      </c>
      <c r="D43" s="46" t="s">
        <v>123</v>
      </c>
      <c r="E43" s="135" t="s">
        <v>85</v>
      </c>
    </row>
    <row r="44" spans="1:5" x14ac:dyDescent="0.25">
      <c r="A44" s="111"/>
      <c r="B44" s="112"/>
      <c r="C44" s="112"/>
      <c r="D44" s="113"/>
      <c r="E44" s="145">
        <f>D44*B44</f>
        <v>0</v>
      </c>
    </row>
    <row r="45" spans="1:5" x14ac:dyDescent="0.25">
      <c r="A45" s="146"/>
      <c r="B45" s="115"/>
      <c r="C45" s="115"/>
      <c r="D45" s="116"/>
      <c r="E45" s="147">
        <f t="shared" ref="E45:E52" si="3">D45*B45</f>
        <v>0</v>
      </c>
    </row>
    <row r="46" spans="1:5" x14ac:dyDescent="0.25">
      <c r="A46" s="146"/>
      <c r="B46" s="115"/>
      <c r="C46" s="115"/>
      <c r="D46" s="116"/>
      <c r="E46" s="147">
        <f t="shared" si="3"/>
        <v>0</v>
      </c>
    </row>
    <row r="47" spans="1:5" x14ac:dyDescent="0.25">
      <c r="A47" s="146"/>
      <c r="B47" s="115"/>
      <c r="C47" s="115"/>
      <c r="D47" s="116"/>
      <c r="E47" s="147">
        <f t="shared" si="3"/>
        <v>0</v>
      </c>
    </row>
    <row r="48" spans="1:5" x14ac:dyDescent="0.25">
      <c r="A48" s="146"/>
      <c r="B48" s="115"/>
      <c r="C48" s="115"/>
      <c r="D48" s="116"/>
      <c r="E48" s="147">
        <f t="shared" si="3"/>
        <v>0</v>
      </c>
    </row>
    <row r="49" spans="1:5" x14ac:dyDescent="0.25">
      <c r="A49" s="146"/>
      <c r="B49" s="115"/>
      <c r="C49" s="115"/>
      <c r="D49" s="116"/>
      <c r="E49" s="147">
        <f t="shared" si="3"/>
        <v>0</v>
      </c>
    </row>
    <row r="50" spans="1:5" x14ac:dyDescent="0.25">
      <c r="A50" s="146"/>
      <c r="B50" s="115"/>
      <c r="C50" s="115"/>
      <c r="D50" s="116"/>
      <c r="E50" s="147">
        <f t="shared" si="3"/>
        <v>0</v>
      </c>
    </row>
    <row r="51" spans="1:5" x14ac:dyDescent="0.25">
      <c r="A51" s="146"/>
      <c r="B51" s="115"/>
      <c r="C51" s="115"/>
      <c r="D51" s="116"/>
      <c r="E51" s="147">
        <f t="shared" si="3"/>
        <v>0</v>
      </c>
    </row>
    <row r="52" spans="1:5" x14ac:dyDescent="0.25">
      <c r="A52" s="146"/>
      <c r="B52" s="115"/>
      <c r="C52" s="115"/>
      <c r="D52" s="116"/>
      <c r="E52" s="147">
        <f t="shared" si="3"/>
        <v>0</v>
      </c>
    </row>
    <row r="53" spans="1:5" ht="18.75" x14ac:dyDescent="0.3">
      <c r="A53" s="22" t="s">
        <v>156</v>
      </c>
      <c r="B53" s="22"/>
      <c r="C53" s="22"/>
      <c r="D53" s="22"/>
      <c r="E53" s="104">
        <f>SUM(E44:E52)</f>
        <v>0</v>
      </c>
    </row>
    <row r="55" spans="1:5" ht="30" x14ac:dyDescent="0.25">
      <c r="A55" s="201" t="s">
        <v>95</v>
      </c>
      <c r="B55" s="45" t="s">
        <v>55</v>
      </c>
      <c r="C55" s="45" t="s">
        <v>125</v>
      </c>
      <c r="D55" s="46" t="s">
        <v>123</v>
      </c>
      <c r="E55" s="135" t="s">
        <v>85</v>
      </c>
    </row>
    <row r="56" spans="1:5" x14ac:dyDescent="0.25">
      <c r="A56" s="111"/>
      <c r="B56" s="112"/>
      <c r="C56" s="112"/>
      <c r="D56" s="113"/>
      <c r="E56" s="145">
        <f>D56*B56</f>
        <v>0</v>
      </c>
    </row>
    <row r="57" spans="1:5" x14ac:dyDescent="0.25">
      <c r="A57" s="146"/>
      <c r="B57" s="115"/>
      <c r="C57" s="115"/>
      <c r="D57" s="116"/>
      <c r="E57" s="147">
        <f t="shared" ref="E57:E64" si="4">D57*B57</f>
        <v>0</v>
      </c>
    </row>
    <row r="58" spans="1:5" x14ac:dyDescent="0.25">
      <c r="A58" s="146"/>
      <c r="B58" s="115"/>
      <c r="C58" s="115"/>
      <c r="D58" s="116"/>
      <c r="E58" s="147">
        <f t="shared" si="4"/>
        <v>0</v>
      </c>
    </row>
    <row r="59" spans="1:5" x14ac:dyDescent="0.25">
      <c r="A59" s="146"/>
      <c r="B59" s="115"/>
      <c r="C59" s="115"/>
      <c r="D59" s="116"/>
      <c r="E59" s="147">
        <f t="shared" si="4"/>
        <v>0</v>
      </c>
    </row>
    <row r="60" spans="1:5" x14ac:dyDescent="0.25">
      <c r="A60" s="146"/>
      <c r="B60" s="115"/>
      <c r="C60" s="115"/>
      <c r="D60" s="116"/>
      <c r="E60" s="147">
        <f t="shared" si="4"/>
        <v>0</v>
      </c>
    </row>
    <row r="61" spans="1:5" x14ac:dyDescent="0.25">
      <c r="A61" s="146"/>
      <c r="B61" s="115"/>
      <c r="C61" s="115"/>
      <c r="D61" s="116"/>
      <c r="E61" s="147">
        <f t="shared" si="4"/>
        <v>0</v>
      </c>
    </row>
    <row r="62" spans="1:5" x14ac:dyDescent="0.25">
      <c r="A62" s="146"/>
      <c r="B62" s="115"/>
      <c r="C62" s="115"/>
      <c r="D62" s="116"/>
      <c r="E62" s="147">
        <f t="shared" si="4"/>
        <v>0</v>
      </c>
    </row>
    <row r="63" spans="1:5" x14ac:dyDescent="0.25">
      <c r="A63" s="146"/>
      <c r="B63" s="115"/>
      <c r="C63" s="115"/>
      <c r="D63" s="116"/>
      <c r="E63" s="147">
        <f t="shared" si="4"/>
        <v>0</v>
      </c>
    </row>
    <row r="64" spans="1:5" x14ac:dyDescent="0.25">
      <c r="A64" s="146"/>
      <c r="B64" s="115"/>
      <c r="C64" s="115"/>
      <c r="D64" s="116"/>
      <c r="E64" s="147">
        <f t="shared" si="4"/>
        <v>0</v>
      </c>
    </row>
    <row r="65" spans="1:5" ht="18.75" x14ac:dyDescent="0.3">
      <c r="A65" s="22" t="s">
        <v>156</v>
      </c>
      <c r="B65" s="22"/>
      <c r="C65" s="22"/>
      <c r="D65" s="22"/>
      <c r="E65" s="104">
        <f>SUM(E56:E64)</f>
        <v>0</v>
      </c>
    </row>
    <row r="67" spans="1:5" ht="30" x14ac:dyDescent="0.25">
      <c r="A67" s="201" t="s">
        <v>234</v>
      </c>
      <c r="B67" s="45" t="s">
        <v>55</v>
      </c>
      <c r="C67" s="45" t="s">
        <v>125</v>
      </c>
      <c r="D67" s="46" t="s">
        <v>123</v>
      </c>
      <c r="E67" s="135" t="s">
        <v>85</v>
      </c>
    </row>
    <row r="68" spans="1:5" x14ac:dyDescent="0.25">
      <c r="A68" s="111"/>
      <c r="B68" s="112"/>
      <c r="C68" s="112"/>
      <c r="D68" s="113"/>
      <c r="E68" s="145">
        <f>D68*B68</f>
        <v>0</v>
      </c>
    </row>
    <row r="69" spans="1:5" x14ac:dyDescent="0.25">
      <c r="A69" s="146"/>
      <c r="B69" s="115"/>
      <c r="C69" s="115"/>
      <c r="D69" s="116"/>
      <c r="E69" s="147">
        <f t="shared" ref="E69:E76" si="5">D69*B69</f>
        <v>0</v>
      </c>
    </row>
    <row r="70" spans="1:5" x14ac:dyDescent="0.25">
      <c r="A70" s="146"/>
      <c r="B70" s="115"/>
      <c r="C70" s="115"/>
      <c r="D70" s="116"/>
      <c r="E70" s="147">
        <f t="shared" si="5"/>
        <v>0</v>
      </c>
    </row>
    <row r="71" spans="1:5" x14ac:dyDescent="0.25">
      <c r="A71" s="146"/>
      <c r="B71" s="115"/>
      <c r="C71" s="115"/>
      <c r="D71" s="116"/>
      <c r="E71" s="147">
        <f t="shared" si="5"/>
        <v>0</v>
      </c>
    </row>
    <row r="72" spans="1:5" x14ac:dyDescent="0.25">
      <c r="A72" s="146"/>
      <c r="B72" s="115"/>
      <c r="C72" s="115"/>
      <c r="D72" s="116"/>
      <c r="E72" s="147">
        <f t="shared" si="5"/>
        <v>0</v>
      </c>
    </row>
    <row r="73" spans="1:5" x14ac:dyDescent="0.25">
      <c r="A73" s="146"/>
      <c r="B73" s="115"/>
      <c r="C73" s="115"/>
      <c r="D73" s="116"/>
      <c r="E73" s="147">
        <f t="shared" si="5"/>
        <v>0</v>
      </c>
    </row>
    <row r="74" spans="1:5" x14ac:dyDescent="0.25">
      <c r="A74" s="146"/>
      <c r="B74" s="115"/>
      <c r="C74" s="115"/>
      <c r="D74" s="116"/>
      <c r="E74" s="147">
        <f t="shared" si="5"/>
        <v>0</v>
      </c>
    </row>
    <row r="75" spans="1:5" x14ac:dyDescent="0.25">
      <c r="A75" s="146"/>
      <c r="B75" s="115"/>
      <c r="C75" s="115"/>
      <c r="D75" s="116"/>
      <c r="E75" s="147">
        <f t="shared" si="5"/>
        <v>0</v>
      </c>
    </row>
    <row r="76" spans="1:5" x14ac:dyDescent="0.25">
      <c r="A76" s="146"/>
      <c r="B76" s="115"/>
      <c r="C76" s="115"/>
      <c r="D76" s="116"/>
      <c r="E76" s="147">
        <f t="shared" si="5"/>
        <v>0</v>
      </c>
    </row>
    <row r="77" spans="1:5" ht="18.75" x14ac:dyDescent="0.3">
      <c r="A77" s="22" t="s">
        <v>156</v>
      </c>
      <c r="B77" s="22"/>
      <c r="C77" s="22"/>
      <c r="D77" s="22"/>
      <c r="E77" s="104">
        <f>SUM(E68:E76)</f>
        <v>0</v>
      </c>
    </row>
    <row r="80" spans="1:5" ht="30" x14ac:dyDescent="0.25">
      <c r="A80" s="201" t="s">
        <v>21</v>
      </c>
      <c r="B80" s="45" t="s">
        <v>55</v>
      </c>
      <c r="C80" s="45" t="s">
        <v>125</v>
      </c>
      <c r="D80" s="46" t="s">
        <v>123</v>
      </c>
      <c r="E80" s="135" t="s">
        <v>85</v>
      </c>
    </row>
    <row r="81" spans="1:5" x14ac:dyDescent="0.25">
      <c r="A81" s="111"/>
      <c r="B81" s="112"/>
      <c r="C81" s="112"/>
      <c r="D81" s="113"/>
      <c r="E81" s="145">
        <f>D81*B81</f>
        <v>0</v>
      </c>
    </row>
    <row r="82" spans="1:5" x14ac:dyDescent="0.25">
      <c r="A82" s="146"/>
      <c r="B82" s="115"/>
      <c r="C82" s="115"/>
      <c r="D82" s="116"/>
      <c r="E82" s="147">
        <f t="shared" ref="E82:E89" si="6">D82*B82</f>
        <v>0</v>
      </c>
    </row>
    <row r="83" spans="1:5" x14ac:dyDescent="0.25">
      <c r="A83" s="146"/>
      <c r="B83" s="115"/>
      <c r="C83" s="115"/>
      <c r="D83" s="116"/>
      <c r="E83" s="147">
        <f t="shared" si="6"/>
        <v>0</v>
      </c>
    </row>
    <row r="84" spans="1:5" x14ac:dyDescent="0.25">
      <c r="A84" s="146"/>
      <c r="B84" s="115"/>
      <c r="C84" s="115"/>
      <c r="D84" s="116"/>
      <c r="E84" s="147">
        <f t="shared" si="6"/>
        <v>0</v>
      </c>
    </row>
    <row r="85" spans="1:5" x14ac:dyDescent="0.25">
      <c r="A85" s="146"/>
      <c r="B85" s="115"/>
      <c r="C85" s="115"/>
      <c r="D85" s="116"/>
      <c r="E85" s="147">
        <f t="shared" si="6"/>
        <v>0</v>
      </c>
    </row>
    <row r="86" spans="1:5" x14ac:dyDescent="0.25">
      <c r="A86" s="146"/>
      <c r="B86" s="115"/>
      <c r="C86" s="115"/>
      <c r="D86" s="116"/>
      <c r="E86" s="147">
        <f t="shared" si="6"/>
        <v>0</v>
      </c>
    </row>
    <row r="87" spans="1:5" x14ac:dyDescent="0.25">
      <c r="A87" s="146"/>
      <c r="B87" s="115"/>
      <c r="C87" s="115"/>
      <c r="D87" s="116"/>
      <c r="E87" s="147">
        <f t="shared" si="6"/>
        <v>0</v>
      </c>
    </row>
    <row r="88" spans="1:5" x14ac:dyDescent="0.25">
      <c r="A88" s="146"/>
      <c r="B88" s="115"/>
      <c r="C88" s="115"/>
      <c r="D88" s="116"/>
      <c r="E88" s="147">
        <f t="shared" si="6"/>
        <v>0</v>
      </c>
    </row>
    <row r="89" spans="1:5" x14ac:dyDescent="0.25">
      <c r="A89" s="146"/>
      <c r="B89" s="115"/>
      <c r="C89" s="115"/>
      <c r="D89" s="116"/>
      <c r="E89" s="147">
        <f t="shared" si="6"/>
        <v>0</v>
      </c>
    </row>
    <row r="90" spans="1:5" ht="18.75" x14ac:dyDescent="0.3">
      <c r="A90" s="22" t="s">
        <v>156</v>
      </c>
      <c r="B90" s="22"/>
      <c r="C90" s="22"/>
      <c r="D90" s="22"/>
      <c r="E90" s="104">
        <f>SUM(E81:E89)</f>
        <v>0</v>
      </c>
    </row>
  </sheetData>
  <pageMargins left="0.7" right="0.7" top="0.75" bottom="0.75" header="0.3" footer="0.3"/>
  <pageSetup paperSize="9" orientation="portrait" verticalDpi="0" r:id="rId1"/>
  <ignoredErrors>
    <ignoredError sqref="D13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ED395-A2AE-4A5C-AA63-4E37B34BFC78}">
  <dimension ref="A1:G15"/>
  <sheetViews>
    <sheetView workbookViewId="0">
      <selection activeCell="K14" sqref="K14"/>
    </sheetView>
  </sheetViews>
  <sheetFormatPr defaultRowHeight="15" x14ac:dyDescent="0.25"/>
  <cols>
    <col min="1" max="1" width="30.42578125" customWidth="1"/>
    <col min="2" max="2" width="16.5703125" customWidth="1"/>
    <col min="3" max="3" width="15" customWidth="1"/>
    <col min="4" max="4" width="16.28515625" customWidth="1"/>
    <col min="5" max="5" width="15" customWidth="1"/>
    <col min="6" max="6" width="13.28515625" customWidth="1"/>
    <col min="7" max="7" width="12.85546875" style="6" customWidth="1"/>
  </cols>
  <sheetData>
    <row r="1" spans="1:7" ht="18.75" x14ac:dyDescent="0.3">
      <c r="A1" s="44" t="s">
        <v>122</v>
      </c>
      <c r="B1" s="21">
        <f>'Osnovni podatki čebelarstva'!B3</f>
        <v>0</v>
      </c>
      <c r="C1" t="s">
        <v>158</v>
      </c>
    </row>
    <row r="2" spans="1:7" ht="18.75" x14ac:dyDescent="0.3">
      <c r="A2" s="44"/>
      <c r="B2" s="21">
        <f>'Osnovni podatki čebelarstva'!B4</f>
        <v>0</v>
      </c>
      <c r="C2" t="s">
        <v>159</v>
      </c>
    </row>
    <row r="3" spans="1:7" x14ac:dyDescent="0.25">
      <c r="A3" s="4" t="s">
        <v>156</v>
      </c>
      <c r="B3" s="103">
        <f>SUM(B1:B2)</f>
        <v>0</v>
      </c>
    </row>
    <row r="4" spans="1:7" ht="45" x14ac:dyDescent="0.25">
      <c r="A4" s="43"/>
      <c r="B4" s="43" t="s">
        <v>167</v>
      </c>
      <c r="C4" s="155" t="s">
        <v>55</v>
      </c>
      <c r="D4" s="155" t="s">
        <v>185</v>
      </c>
      <c r="E4" s="155" t="s">
        <v>125</v>
      </c>
      <c r="F4" s="155" t="s">
        <v>221</v>
      </c>
      <c r="G4" s="156" t="s">
        <v>85</v>
      </c>
    </row>
    <row r="5" spans="1:7" ht="39" x14ac:dyDescent="0.25">
      <c r="A5" s="151" t="s">
        <v>177</v>
      </c>
      <c r="B5" s="157" t="s">
        <v>176</v>
      </c>
      <c r="C5" s="152">
        <v>14.44</v>
      </c>
      <c r="D5" s="152">
        <v>10</v>
      </c>
      <c r="E5" s="152">
        <f>C5/D5</f>
        <v>1.444</v>
      </c>
      <c r="F5" s="153"/>
      <c r="G5" s="154">
        <f>F5*E5</f>
        <v>0</v>
      </c>
    </row>
    <row r="6" spans="1:7" x14ac:dyDescent="0.25">
      <c r="A6" s="146" t="s">
        <v>178</v>
      </c>
      <c r="B6" s="158" t="s">
        <v>168</v>
      </c>
      <c r="C6" s="115">
        <v>20.329999999999998</v>
      </c>
      <c r="D6" s="115">
        <v>5</v>
      </c>
      <c r="E6" s="152">
        <f t="shared" ref="E6:E14" si="0">C6/D6</f>
        <v>4.0659999999999998</v>
      </c>
      <c r="F6" s="116"/>
      <c r="G6" s="154">
        <f t="shared" ref="G6:G14" si="1">F6*E6</f>
        <v>0</v>
      </c>
    </row>
    <row r="7" spans="1:7" x14ac:dyDescent="0.25">
      <c r="A7" s="146" t="s">
        <v>179</v>
      </c>
      <c r="B7" s="158" t="s">
        <v>169</v>
      </c>
      <c r="C7" s="115">
        <v>2.83</v>
      </c>
      <c r="D7" s="115">
        <v>0.5</v>
      </c>
      <c r="E7" s="152">
        <f t="shared" si="0"/>
        <v>5.66</v>
      </c>
      <c r="F7" s="116"/>
      <c r="G7" s="154">
        <f t="shared" si="1"/>
        <v>0</v>
      </c>
    </row>
    <row r="8" spans="1:7" ht="26.25" x14ac:dyDescent="0.25">
      <c r="A8" s="146" t="s">
        <v>180</v>
      </c>
      <c r="B8" s="158" t="s">
        <v>170</v>
      </c>
      <c r="C8" s="115">
        <v>32.369999999999997</v>
      </c>
      <c r="D8" s="115">
        <v>18</v>
      </c>
      <c r="E8" s="152">
        <f t="shared" si="0"/>
        <v>1.7983333333333331</v>
      </c>
      <c r="F8" s="116"/>
      <c r="G8" s="154">
        <f t="shared" si="1"/>
        <v>0</v>
      </c>
    </row>
    <row r="9" spans="1:7" x14ac:dyDescent="0.25">
      <c r="A9" s="146" t="s">
        <v>182</v>
      </c>
      <c r="B9" s="158" t="s">
        <v>171</v>
      </c>
      <c r="C9" s="115">
        <v>5.65</v>
      </c>
      <c r="D9" s="115">
        <v>1</v>
      </c>
      <c r="E9" s="152">
        <f t="shared" si="0"/>
        <v>5.65</v>
      </c>
      <c r="F9" s="116"/>
      <c r="G9" s="154">
        <f t="shared" si="1"/>
        <v>0</v>
      </c>
    </row>
    <row r="10" spans="1:7" x14ac:dyDescent="0.25">
      <c r="A10" s="146" t="s">
        <v>181</v>
      </c>
      <c r="B10" s="158" t="s">
        <v>171</v>
      </c>
      <c r="C10" s="115">
        <v>29.36</v>
      </c>
      <c r="D10" s="115">
        <v>5</v>
      </c>
      <c r="E10" s="152">
        <f t="shared" si="0"/>
        <v>5.8719999999999999</v>
      </c>
      <c r="F10" s="116"/>
      <c r="G10" s="154">
        <f t="shared" si="1"/>
        <v>0</v>
      </c>
    </row>
    <row r="11" spans="1:7" x14ac:dyDescent="0.25">
      <c r="A11" s="146" t="s">
        <v>165</v>
      </c>
      <c r="B11" s="158" t="s">
        <v>172</v>
      </c>
      <c r="C11" s="115">
        <v>29.36</v>
      </c>
      <c r="D11" s="115">
        <v>5</v>
      </c>
      <c r="E11" s="152">
        <f t="shared" si="0"/>
        <v>5.8719999999999999</v>
      </c>
      <c r="F11" s="116"/>
      <c r="G11" s="154">
        <f t="shared" si="1"/>
        <v>0</v>
      </c>
    </row>
    <row r="12" spans="1:7" x14ac:dyDescent="0.25">
      <c r="A12" s="146" t="s">
        <v>166</v>
      </c>
      <c r="B12" s="158" t="s">
        <v>173</v>
      </c>
      <c r="C12" s="115">
        <v>11.62</v>
      </c>
      <c r="D12" s="115">
        <v>15</v>
      </c>
      <c r="E12" s="152">
        <f t="shared" si="0"/>
        <v>0.77466666666666661</v>
      </c>
      <c r="F12" s="116"/>
      <c r="G12" s="154">
        <f t="shared" si="1"/>
        <v>0</v>
      </c>
    </row>
    <row r="13" spans="1:7" ht="26.25" x14ac:dyDescent="0.25">
      <c r="A13" s="146" t="s">
        <v>183</v>
      </c>
      <c r="B13" s="158" t="s">
        <v>174</v>
      </c>
      <c r="C13" s="115">
        <v>38.770000000000003</v>
      </c>
      <c r="D13" s="115">
        <f>1150/60</f>
        <v>19.166666666666668</v>
      </c>
      <c r="E13" s="152">
        <f t="shared" si="0"/>
        <v>2.0227826086956524</v>
      </c>
      <c r="F13" s="116"/>
      <c r="G13" s="154">
        <f>F13*E13</f>
        <v>0</v>
      </c>
    </row>
    <row r="14" spans="1:7" ht="26.25" x14ac:dyDescent="0.25">
      <c r="A14" s="146" t="s">
        <v>184</v>
      </c>
      <c r="B14" s="158" t="s">
        <v>175</v>
      </c>
      <c r="C14" s="115">
        <v>74.349999999999994</v>
      </c>
      <c r="D14" s="115">
        <f>5000/50</f>
        <v>100</v>
      </c>
      <c r="E14" s="152">
        <f t="shared" si="0"/>
        <v>0.74349999999999994</v>
      </c>
      <c r="F14" s="116"/>
      <c r="G14" s="154">
        <f t="shared" si="1"/>
        <v>0</v>
      </c>
    </row>
    <row r="15" spans="1:7" ht="18.75" x14ac:dyDescent="0.3">
      <c r="A15" s="22" t="s">
        <v>156</v>
      </c>
      <c r="B15" s="22"/>
      <c r="C15" s="22"/>
      <c r="D15" s="22"/>
      <c r="E15" s="22"/>
      <c r="F15" s="22"/>
      <c r="G15" s="104">
        <f>SUM(G5:G14)</f>
        <v>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0AA49-B861-40E6-8ACD-D5507A7DA6A4}">
  <dimension ref="A1:E29"/>
  <sheetViews>
    <sheetView topLeftCell="A24" workbookViewId="0">
      <selection activeCell="L14" sqref="L14"/>
    </sheetView>
  </sheetViews>
  <sheetFormatPr defaultRowHeight="15" x14ac:dyDescent="0.25"/>
  <cols>
    <col min="1" max="1" width="42.28515625" bestFit="1" customWidth="1"/>
    <col min="2" max="2" width="15" customWidth="1"/>
    <col min="3" max="3" width="13.28515625" customWidth="1"/>
    <col min="4" max="4" width="12.85546875" customWidth="1"/>
    <col min="5" max="5" width="14.5703125" customWidth="1"/>
  </cols>
  <sheetData>
    <row r="1" spans="1:5" ht="75" x14ac:dyDescent="0.25">
      <c r="A1" s="124"/>
      <c r="B1" s="124"/>
      <c r="C1" s="63" t="s">
        <v>154</v>
      </c>
      <c r="D1" s="122" t="s">
        <v>152</v>
      </c>
      <c r="E1" s="123" t="s">
        <v>153</v>
      </c>
    </row>
    <row r="2" spans="1:5" ht="18.75" customHeight="1" x14ac:dyDescent="0.35">
      <c r="A2" s="121" t="s">
        <v>143</v>
      </c>
      <c r="B2" s="125">
        <f>'Osnovni podatki čebelarstva'!B15</f>
        <v>0</v>
      </c>
      <c r="C2" s="129"/>
      <c r="D2" s="68" t="s">
        <v>149</v>
      </c>
      <c r="E2" s="85">
        <f>C2*0.9</f>
        <v>0</v>
      </c>
    </row>
    <row r="3" spans="1:5" ht="18.75" customHeight="1" x14ac:dyDescent="0.3">
      <c r="A3" s="120"/>
      <c r="B3" s="126">
        <f>B2-E2</f>
        <v>0</v>
      </c>
      <c r="C3" s="130"/>
      <c r="D3" s="64" t="s">
        <v>148</v>
      </c>
      <c r="E3" s="86">
        <f>C3*0.45</f>
        <v>0</v>
      </c>
    </row>
    <row r="4" spans="1:5" ht="18.75" customHeight="1" x14ac:dyDescent="0.3">
      <c r="A4" s="120"/>
      <c r="B4" s="127">
        <f>B3-E3</f>
        <v>0</v>
      </c>
      <c r="C4" s="130"/>
      <c r="D4" s="64" t="s">
        <v>150</v>
      </c>
      <c r="E4" s="86">
        <f>C4*0.25</f>
        <v>0</v>
      </c>
    </row>
    <row r="5" spans="1:5" ht="18.75" customHeight="1" x14ac:dyDescent="0.3">
      <c r="A5" s="120"/>
      <c r="B5" s="127">
        <f>B4-E4</f>
        <v>0</v>
      </c>
      <c r="C5" s="131"/>
      <c r="D5" s="74" t="s">
        <v>151</v>
      </c>
      <c r="E5" s="87">
        <f>C5*0.11</f>
        <v>0</v>
      </c>
    </row>
    <row r="6" spans="1:5" ht="18.75" customHeight="1" x14ac:dyDescent="0.3">
      <c r="A6" s="120" t="s">
        <v>86</v>
      </c>
      <c r="B6" s="128">
        <f>B5-E5</f>
        <v>0</v>
      </c>
      <c r="C6" s="150">
        <f>SUM(C2:C5)</f>
        <v>0</v>
      </c>
      <c r="D6" s="15"/>
      <c r="E6" s="15"/>
    </row>
    <row r="8" spans="1:5" ht="31.5" x14ac:dyDescent="0.35">
      <c r="A8" s="110" t="s">
        <v>51</v>
      </c>
      <c r="B8" s="107" t="s">
        <v>55</v>
      </c>
      <c r="C8" s="108" t="s">
        <v>123</v>
      </c>
      <c r="D8" s="109" t="s">
        <v>85</v>
      </c>
    </row>
    <row r="9" spans="1:5" x14ac:dyDescent="0.25">
      <c r="A9" s="111" t="s">
        <v>144</v>
      </c>
      <c r="B9" s="112">
        <v>0.3014</v>
      </c>
      <c r="C9" s="113"/>
      <c r="D9" s="132">
        <f>C9*B9</f>
        <v>0</v>
      </c>
    </row>
    <row r="10" spans="1:5" x14ac:dyDescent="0.25">
      <c r="A10" s="114" t="s">
        <v>145</v>
      </c>
      <c r="B10" s="115">
        <v>0.2697</v>
      </c>
      <c r="C10" s="116"/>
      <c r="D10" s="133">
        <f>C10*B10</f>
        <v>0</v>
      </c>
    </row>
    <row r="11" spans="1:5" x14ac:dyDescent="0.25">
      <c r="A11" s="114" t="s">
        <v>146</v>
      </c>
      <c r="B11" s="115">
        <v>0.40260000000000001</v>
      </c>
      <c r="C11" s="116"/>
      <c r="D11" s="133">
        <f>C11*B11</f>
        <v>0</v>
      </c>
    </row>
    <row r="12" spans="1:5" x14ac:dyDescent="0.25">
      <c r="A12" s="114" t="s">
        <v>147</v>
      </c>
      <c r="B12" s="115">
        <v>0.3196</v>
      </c>
      <c r="C12" s="116"/>
      <c r="D12" s="133">
        <f>C12*B12</f>
        <v>0</v>
      </c>
    </row>
    <row r="13" spans="1:5" x14ac:dyDescent="0.25">
      <c r="A13" s="114" t="s">
        <v>52</v>
      </c>
      <c r="B13" s="115">
        <v>0.85</v>
      </c>
      <c r="C13" s="116"/>
      <c r="D13" s="133">
        <f t="shared" ref="D13:D27" si="0">C13*B13</f>
        <v>0</v>
      </c>
    </row>
    <row r="14" spans="1:5" x14ac:dyDescent="0.25">
      <c r="A14" s="114" t="s">
        <v>155</v>
      </c>
      <c r="B14" s="115">
        <v>0.11</v>
      </c>
      <c r="C14" s="116"/>
      <c r="D14" s="133">
        <f t="shared" si="0"/>
        <v>0</v>
      </c>
    </row>
    <row r="15" spans="1:5" x14ac:dyDescent="0.25">
      <c r="A15" s="114" t="s">
        <v>62</v>
      </c>
      <c r="B15" s="115">
        <v>2.8000000000000001E-2</v>
      </c>
      <c r="C15" s="116"/>
      <c r="D15" s="133">
        <f t="shared" si="0"/>
        <v>0</v>
      </c>
    </row>
    <row r="16" spans="1:5" x14ac:dyDescent="0.25">
      <c r="A16" s="114" t="s">
        <v>63</v>
      </c>
      <c r="B16" s="115">
        <v>2.8000000000000001E-2</v>
      </c>
      <c r="C16" s="116"/>
      <c r="D16" s="133">
        <f t="shared" si="0"/>
        <v>0</v>
      </c>
    </row>
    <row r="17" spans="1:4" x14ac:dyDescent="0.25">
      <c r="A17" s="114"/>
      <c r="B17" s="115"/>
      <c r="C17" s="116"/>
      <c r="D17" s="133">
        <f t="shared" si="0"/>
        <v>0</v>
      </c>
    </row>
    <row r="18" spans="1:4" x14ac:dyDescent="0.25">
      <c r="A18" s="114" t="s">
        <v>53</v>
      </c>
      <c r="B18" s="115">
        <v>1</v>
      </c>
      <c r="C18" s="116"/>
      <c r="D18" s="133">
        <f t="shared" si="0"/>
        <v>0</v>
      </c>
    </row>
    <row r="19" spans="1:4" x14ac:dyDescent="0.25">
      <c r="A19" s="114" t="s">
        <v>53</v>
      </c>
      <c r="B19" s="115">
        <v>1</v>
      </c>
      <c r="C19" s="116"/>
      <c r="D19" s="133">
        <f t="shared" si="0"/>
        <v>0</v>
      </c>
    </row>
    <row r="20" spans="1:4" x14ac:dyDescent="0.25">
      <c r="A20" s="114" t="s">
        <v>53</v>
      </c>
      <c r="B20" s="115">
        <v>1</v>
      </c>
      <c r="C20" s="116"/>
      <c r="D20" s="133">
        <f t="shared" si="0"/>
        <v>0</v>
      </c>
    </row>
    <row r="21" spans="1:4" x14ac:dyDescent="0.25">
      <c r="A21" s="114" t="s">
        <v>53</v>
      </c>
      <c r="B21" s="115">
        <v>1</v>
      </c>
      <c r="C21" s="116"/>
      <c r="D21" s="133">
        <f t="shared" si="0"/>
        <v>0</v>
      </c>
    </row>
    <row r="22" spans="1:4" x14ac:dyDescent="0.25">
      <c r="A22" s="114" t="s">
        <v>53</v>
      </c>
      <c r="B22" s="115">
        <v>1</v>
      </c>
      <c r="C22" s="116"/>
      <c r="D22" s="133">
        <f t="shared" si="0"/>
        <v>0</v>
      </c>
    </row>
    <row r="23" spans="1:4" x14ac:dyDescent="0.25">
      <c r="A23" s="114" t="s">
        <v>56</v>
      </c>
      <c r="B23" s="115">
        <v>0.3</v>
      </c>
      <c r="C23" s="116"/>
      <c r="D23" s="133">
        <f t="shared" si="0"/>
        <v>0</v>
      </c>
    </row>
    <row r="24" spans="1:4" x14ac:dyDescent="0.25">
      <c r="A24" s="114" t="s">
        <v>56</v>
      </c>
      <c r="B24" s="115">
        <v>1</v>
      </c>
      <c r="C24" s="116"/>
      <c r="D24" s="133">
        <f t="shared" si="0"/>
        <v>0</v>
      </c>
    </row>
    <row r="25" spans="1:4" x14ac:dyDescent="0.25">
      <c r="A25" s="114" t="s">
        <v>56</v>
      </c>
      <c r="B25" s="115">
        <v>1</v>
      </c>
      <c r="C25" s="116"/>
      <c r="D25" s="133">
        <f t="shared" si="0"/>
        <v>0</v>
      </c>
    </row>
    <row r="26" spans="1:4" x14ac:dyDescent="0.25">
      <c r="A26" s="114" t="s">
        <v>56</v>
      </c>
      <c r="B26" s="115">
        <v>1</v>
      </c>
      <c r="C26" s="116"/>
      <c r="D26" s="133">
        <f t="shared" si="0"/>
        <v>0</v>
      </c>
    </row>
    <row r="27" spans="1:4" x14ac:dyDescent="0.25">
      <c r="A27" s="117" t="s">
        <v>56</v>
      </c>
      <c r="B27" s="118">
        <v>1</v>
      </c>
      <c r="C27" s="119"/>
      <c r="D27" s="133">
        <f t="shared" si="0"/>
        <v>0</v>
      </c>
    </row>
    <row r="29" spans="1:4" ht="21" x14ac:dyDescent="0.35">
      <c r="A29" s="134" t="s">
        <v>156</v>
      </c>
      <c r="B29" s="105"/>
      <c r="C29" s="105"/>
      <c r="D29" s="106">
        <f>SUM(D9:D28)</f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80034-39C3-49FE-801C-7E2476EEF9EF}">
  <dimension ref="A1:B12"/>
  <sheetViews>
    <sheetView workbookViewId="0">
      <selection activeCell="J8" sqref="J8"/>
    </sheetView>
  </sheetViews>
  <sheetFormatPr defaultRowHeight="15" x14ac:dyDescent="0.25"/>
  <cols>
    <col min="1" max="1" width="42.28515625" bestFit="1" customWidth="1"/>
    <col min="2" max="2" width="15" customWidth="1"/>
  </cols>
  <sheetData>
    <row r="1" spans="1:2" x14ac:dyDescent="0.25">
      <c r="A1" s="48" t="s">
        <v>210</v>
      </c>
      <c r="B1" s="62" t="s">
        <v>162</v>
      </c>
    </row>
    <row r="2" spans="1:2" x14ac:dyDescent="0.25">
      <c r="A2" s="67" t="s">
        <v>208</v>
      </c>
      <c r="B2" s="137"/>
    </row>
    <row r="3" spans="1:2" x14ac:dyDescent="0.25">
      <c r="A3" s="71" t="s">
        <v>209</v>
      </c>
      <c r="B3" s="138"/>
    </row>
    <row r="4" spans="1:2" x14ac:dyDescent="0.25">
      <c r="A4" s="71" t="s">
        <v>211</v>
      </c>
      <c r="B4" s="138"/>
    </row>
    <row r="5" spans="1:2" x14ac:dyDescent="0.25">
      <c r="A5" s="71"/>
      <c r="B5" s="138"/>
    </row>
    <row r="6" spans="1:2" x14ac:dyDescent="0.25">
      <c r="A6" s="71"/>
      <c r="B6" s="138"/>
    </row>
    <row r="7" spans="1:2" x14ac:dyDescent="0.25">
      <c r="A7" s="79" t="s">
        <v>222</v>
      </c>
      <c r="B7" s="138"/>
    </row>
    <row r="8" spans="1:2" x14ac:dyDescent="0.25">
      <c r="A8" s="71"/>
      <c r="B8" s="138"/>
    </row>
    <row r="9" spans="1:2" x14ac:dyDescent="0.25">
      <c r="A9" s="71"/>
      <c r="B9" s="138"/>
    </row>
    <row r="10" spans="1:2" x14ac:dyDescent="0.25">
      <c r="A10" s="71"/>
      <c r="B10" s="138"/>
    </row>
    <row r="11" spans="1:2" x14ac:dyDescent="0.25">
      <c r="A11" s="71"/>
      <c r="B11" s="138"/>
    </row>
    <row r="12" spans="1:2" ht="18.75" x14ac:dyDescent="0.3">
      <c r="A12" s="140" t="s">
        <v>156</v>
      </c>
      <c r="B12" s="141">
        <f>SUM(B2:B11)</f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4932-2C32-4ADC-858B-28099FBE933A}">
  <dimension ref="A1:F35"/>
  <sheetViews>
    <sheetView workbookViewId="0">
      <selection activeCell="M6" sqref="M6"/>
    </sheetView>
  </sheetViews>
  <sheetFormatPr defaultRowHeight="15" x14ac:dyDescent="0.25"/>
  <cols>
    <col min="1" max="1" width="6.7109375" customWidth="1"/>
    <col min="2" max="2" width="16.85546875" customWidth="1"/>
    <col min="3" max="3" width="15.7109375" customWidth="1"/>
    <col min="4" max="4" width="15.140625" customWidth="1"/>
    <col min="5" max="5" width="13.28515625" customWidth="1"/>
    <col min="6" max="6" width="15.5703125" customWidth="1"/>
  </cols>
  <sheetData>
    <row r="1" spans="1:6" ht="18.75" x14ac:dyDescent="0.3">
      <c r="A1" s="264" t="s">
        <v>258</v>
      </c>
      <c r="B1" s="264" t="s">
        <v>259</v>
      </c>
      <c r="C1" s="264" t="s">
        <v>260</v>
      </c>
      <c r="D1" s="264"/>
      <c r="E1" s="265" t="s">
        <v>261</v>
      </c>
      <c r="F1" s="227" t="s">
        <v>264</v>
      </c>
    </row>
    <row r="2" spans="1:6" ht="18.75" x14ac:dyDescent="0.3">
      <c r="A2" s="264"/>
      <c r="B2" s="264"/>
      <c r="C2" s="227" t="s">
        <v>262</v>
      </c>
      <c r="D2" s="227" t="s">
        <v>263</v>
      </c>
      <c r="E2" s="266"/>
      <c r="F2" s="227" t="s">
        <v>265</v>
      </c>
    </row>
    <row r="3" spans="1:6" ht="15.75" x14ac:dyDescent="0.25">
      <c r="A3" s="226">
        <v>1</v>
      </c>
      <c r="B3" s="226"/>
      <c r="C3" s="226"/>
      <c r="D3" s="226"/>
      <c r="E3" s="226"/>
      <c r="F3" s="226">
        <f>E3*0.37</f>
        <v>0</v>
      </c>
    </row>
    <row r="4" spans="1:6" ht="15.75" x14ac:dyDescent="0.25">
      <c r="A4" s="226">
        <v>2</v>
      </c>
      <c r="B4" s="226"/>
      <c r="C4" s="226"/>
      <c r="D4" s="226"/>
      <c r="E4" s="226"/>
      <c r="F4" s="226">
        <f>E4*0.37</f>
        <v>0</v>
      </c>
    </row>
    <row r="5" spans="1:6" ht="15.75" x14ac:dyDescent="0.25">
      <c r="A5" s="226">
        <v>3</v>
      </c>
      <c r="B5" s="226"/>
      <c r="C5" s="226"/>
      <c r="D5" s="226"/>
      <c r="E5" s="226"/>
      <c r="F5" s="226">
        <f t="shared" ref="F5:F7" si="0">E5*0.37</f>
        <v>0</v>
      </c>
    </row>
    <row r="6" spans="1:6" ht="15.75" x14ac:dyDescent="0.25">
      <c r="A6" s="226">
        <v>4</v>
      </c>
      <c r="B6" s="226"/>
      <c r="C6" s="226"/>
      <c r="D6" s="226"/>
      <c r="E6" s="226"/>
      <c r="F6" s="226">
        <f t="shared" si="0"/>
        <v>0</v>
      </c>
    </row>
    <row r="7" spans="1:6" ht="15.75" x14ac:dyDescent="0.25">
      <c r="A7" s="226"/>
      <c r="B7" s="226"/>
      <c r="C7" s="226"/>
      <c r="D7" s="226"/>
      <c r="E7" s="226"/>
      <c r="F7" s="226">
        <f t="shared" si="0"/>
        <v>0</v>
      </c>
    </row>
    <row r="8" spans="1:6" ht="15.75" x14ac:dyDescent="0.25">
      <c r="A8" s="226"/>
      <c r="B8" s="226"/>
      <c r="C8" s="226"/>
      <c r="D8" s="226"/>
      <c r="E8" s="226"/>
      <c r="F8" s="226"/>
    </row>
    <row r="9" spans="1:6" ht="15.75" x14ac:dyDescent="0.25">
      <c r="A9" s="226"/>
      <c r="B9" s="226"/>
      <c r="C9" s="226"/>
      <c r="D9" s="226"/>
      <c r="E9" s="226"/>
      <c r="F9" s="226"/>
    </row>
    <row r="10" spans="1:6" ht="15.75" x14ac:dyDescent="0.25">
      <c r="A10" s="226"/>
      <c r="B10" s="226"/>
      <c r="C10" s="226"/>
      <c r="D10" s="226"/>
      <c r="E10" s="226"/>
      <c r="F10" s="226"/>
    </row>
    <row r="11" spans="1:6" ht="15.75" x14ac:dyDescent="0.25">
      <c r="A11" s="226"/>
      <c r="B11" s="226"/>
      <c r="C11" s="226"/>
      <c r="D11" s="226"/>
      <c r="E11" s="226"/>
      <c r="F11" s="226"/>
    </row>
    <row r="12" spans="1:6" ht="15.75" x14ac:dyDescent="0.25">
      <c r="A12" s="226"/>
      <c r="B12" s="226"/>
      <c r="C12" s="226"/>
      <c r="D12" s="226"/>
      <c r="E12" s="226"/>
      <c r="F12" s="226"/>
    </row>
    <row r="13" spans="1:6" ht="15.75" x14ac:dyDescent="0.25">
      <c r="A13" s="226"/>
      <c r="B13" s="226"/>
      <c r="C13" s="226"/>
      <c r="D13" s="226"/>
      <c r="E13" s="226"/>
      <c r="F13" s="226"/>
    </row>
    <row r="14" spans="1:6" ht="15.75" x14ac:dyDescent="0.25">
      <c r="A14" s="226"/>
      <c r="B14" s="226"/>
      <c r="C14" s="226"/>
      <c r="D14" s="226"/>
      <c r="E14" s="226"/>
      <c r="F14" s="226"/>
    </row>
    <row r="15" spans="1:6" ht="15.75" x14ac:dyDescent="0.25">
      <c r="A15" s="226"/>
      <c r="B15" s="226"/>
      <c r="C15" s="226"/>
      <c r="D15" s="226"/>
      <c r="E15" s="226"/>
      <c r="F15" s="226"/>
    </row>
    <row r="16" spans="1:6" ht="15.75" x14ac:dyDescent="0.25">
      <c r="A16" s="226"/>
      <c r="B16" s="226"/>
      <c r="C16" s="226"/>
      <c r="D16" s="226"/>
      <c r="E16" s="226"/>
      <c r="F16" s="226"/>
    </row>
    <row r="17" spans="1:6" ht="15.75" x14ac:dyDescent="0.25">
      <c r="A17" s="226"/>
      <c r="B17" s="226"/>
      <c r="C17" s="226"/>
      <c r="D17" s="226"/>
      <c r="E17" s="226"/>
      <c r="F17" s="226"/>
    </row>
    <row r="18" spans="1:6" ht="15.75" x14ac:dyDescent="0.25">
      <c r="A18" s="226"/>
      <c r="B18" s="226"/>
      <c r="C18" s="226"/>
      <c r="D18" s="226"/>
      <c r="E18" s="226"/>
      <c r="F18" s="226"/>
    </row>
    <row r="19" spans="1:6" ht="15.75" x14ac:dyDescent="0.25">
      <c r="A19" s="226"/>
      <c r="B19" s="226"/>
      <c r="C19" s="226"/>
      <c r="D19" s="226"/>
      <c r="E19" s="226"/>
      <c r="F19" s="226"/>
    </row>
    <row r="20" spans="1:6" ht="15.75" x14ac:dyDescent="0.25">
      <c r="A20" s="226"/>
      <c r="B20" s="226"/>
      <c r="C20" s="226"/>
      <c r="D20" s="226"/>
      <c r="E20" s="226"/>
      <c r="F20" s="226"/>
    </row>
    <row r="21" spans="1:6" ht="15.75" x14ac:dyDescent="0.25">
      <c r="A21" s="226"/>
      <c r="B21" s="226"/>
      <c r="C21" s="226"/>
      <c r="D21" s="226"/>
      <c r="E21" s="226"/>
      <c r="F21" s="226"/>
    </row>
    <row r="22" spans="1:6" ht="15.75" x14ac:dyDescent="0.25">
      <c r="A22" s="226"/>
      <c r="B22" s="226"/>
      <c r="C22" s="226"/>
      <c r="D22" s="226"/>
      <c r="E22" s="226"/>
      <c r="F22" s="226"/>
    </row>
    <row r="23" spans="1:6" ht="15.75" x14ac:dyDescent="0.25">
      <c r="A23" s="226"/>
      <c r="B23" s="226"/>
      <c r="C23" s="226"/>
      <c r="D23" s="226"/>
      <c r="E23" s="226"/>
      <c r="F23" s="226"/>
    </row>
    <row r="24" spans="1:6" ht="15.75" x14ac:dyDescent="0.25">
      <c r="A24" s="226"/>
      <c r="B24" s="226"/>
      <c r="C24" s="226"/>
      <c r="D24" s="226"/>
      <c r="E24" s="226"/>
      <c r="F24" s="226"/>
    </row>
    <row r="25" spans="1:6" ht="15.75" x14ac:dyDescent="0.25">
      <c r="A25" s="226"/>
      <c r="B25" s="226"/>
      <c r="C25" s="226"/>
      <c r="D25" s="226"/>
      <c r="E25" s="226"/>
      <c r="F25" s="226"/>
    </row>
    <row r="26" spans="1:6" ht="15.75" x14ac:dyDescent="0.25">
      <c r="A26" s="226"/>
      <c r="B26" s="226"/>
      <c r="C26" s="226"/>
      <c r="D26" s="226"/>
      <c r="E26" s="226"/>
      <c r="F26" s="226"/>
    </row>
    <row r="27" spans="1:6" ht="15.75" x14ac:dyDescent="0.25">
      <c r="A27" s="226"/>
      <c r="B27" s="226"/>
      <c r="C27" s="226"/>
      <c r="D27" s="226"/>
      <c r="E27" s="226"/>
      <c r="F27" s="226"/>
    </row>
    <row r="28" spans="1:6" ht="15.75" x14ac:dyDescent="0.25">
      <c r="A28" s="226"/>
      <c r="B28" s="226"/>
      <c r="C28" s="226"/>
      <c r="D28" s="226"/>
      <c r="E28" s="226"/>
      <c r="F28" s="226"/>
    </row>
    <row r="29" spans="1:6" ht="15.75" x14ac:dyDescent="0.25">
      <c r="A29" s="226"/>
      <c r="B29" s="226"/>
      <c r="C29" s="226"/>
      <c r="D29" s="226"/>
      <c r="E29" s="226"/>
      <c r="F29" s="226"/>
    </row>
    <row r="30" spans="1:6" ht="15.75" x14ac:dyDescent="0.25">
      <c r="A30" s="226"/>
      <c r="B30" s="226"/>
      <c r="C30" s="226"/>
      <c r="D30" s="226"/>
      <c r="E30" s="226"/>
      <c r="F30" s="226"/>
    </row>
    <row r="31" spans="1:6" ht="15.75" x14ac:dyDescent="0.25">
      <c r="A31" s="226"/>
      <c r="B31" s="226"/>
      <c r="C31" s="226"/>
      <c r="D31" s="226"/>
      <c r="E31" s="226"/>
      <c r="F31" s="226"/>
    </row>
    <row r="32" spans="1:6" ht="15.75" x14ac:dyDescent="0.25">
      <c r="A32" s="226"/>
      <c r="B32" s="226"/>
      <c r="C32" s="226"/>
      <c r="D32" s="226"/>
      <c r="E32" s="226"/>
      <c r="F32" s="226"/>
    </row>
    <row r="33" spans="1:6" ht="15.75" x14ac:dyDescent="0.25">
      <c r="A33" s="226"/>
      <c r="B33" s="226"/>
      <c r="C33" s="226"/>
      <c r="D33" s="226"/>
      <c r="E33" s="226"/>
      <c r="F33" s="226"/>
    </row>
    <row r="34" spans="1:6" ht="15.75" x14ac:dyDescent="0.25">
      <c r="A34" s="226"/>
      <c r="B34" s="226"/>
      <c r="C34" s="226"/>
      <c r="D34" s="226"/>
      <c r="E34" s="226"/>
      <c r="F34" s="226"/>
    </row>
    <row r="35" spans="1:6" ht="31.5" x14ac:dyDescent="0.5">
      <c r="A35" s="228" t="s">
        <v>266</v>
      </c>
      <c r="B35" s="228"/>
      <c r="C35" s="228"/>
      <c r="D35" s="228"/>
      <c r="E35" s="228"/>
      <c r="F35" s="228">
        <f>SUM(F3:F34)</f>
        <v>0</v>
      </c>
    </row>
  </sheetData>
  <mergeCells count="4">
    <mergeCell ref="A1:A2"/>
    <mergeCell ref="B1:B2"/>
    <mergeCell ref="C1:D1"/>
    <mergeCell ref="E1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5FF7F-C221-4671-B1D5-27635E05625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DD66E-B021-4CB1-A8A3-1E4D14103381}">
  <dimension ref="A1:G34"/>
  <sheetViews>
    <sheetView tabSelected="1" topLeftCell="A35" workbookViewId="0">
      <selection activeCell="M20" sqref="M20"/>
    </sheetView>
  </sheetViews>
  <sheetFormatPr defaultRowHeight="15" x14ac:dyDescent="0.25"/>
  <cols>
    <col min="1" max="1" width="51.140625" customWidth="1"/>
    <col min="2" max="2" width="31" style="6" customWidth="1"/>
    <col min="3" max="5" width="21.28515625" customWidth="1"/>
    <col min="6" max="6" width="14.5703125" customWidth="1"/>
    <col min="7" max="7" width="12.5703125" style="5" customWidth="1"/>
  </cols>
  <sheetData>
    <row r="1" spans="1:6" ht="120" x14ac:dyDescent="0.25">
      <c r="A1" s="267" t="s">
        <v>216</v>
      </c>
      <c r="B1" s="267"/>
      <c r="C1" s="214" t="s">
        <v>250</v>
      </c>
    </row>
    <row r="2" spans="1:6" ht="23.25" x14ac:dyDescent="0.35">
      <c r="A2" s="161" t="s">
        <v>126</v>
      </c>
      <c r="B2" s="189">
        <f>'Osnovni podatki čebelarstva'!B2</f>
        <v>0</v>
      </c>
    </row>
    <row r="3" spans="1:6" x14ac:dyDescent="0.25">
      <c r="A3" s="99" t="s">
        <v>127</v>
      </c>
      <c r="B3" s="190">
        <f>'Osnovni podatki čebelarstva'!B3</f>
        <v>0</v>
      </c>
      <c r="C3" t="s">
        <v>158</v>
      </c>
    </row>
    <row r="4" spans="1:6" x14ac:dyDescent="0.25">
      <c r="A4" s="97" t="s">
        <v>128</v>
      </c>
      <c r="B4" s="191">
        <f>'Osnovni podatki čebelarstva'!B4</f>
        <v>0</v>
      </c>
      <c r="C4" t="s">
        <v>159</v>
      </c>
    </row>
    <row r="6" spans="1:6" x14ac:dyDescent="0.25">
      <c r="A6" s="163" t="s">
        <v>257</v>
      </c>
      <c r="B6" s="166">
        <f>'Osnovna sredstva - AM'!G56</f>
        <v>0</v>
      </c>
    </row>
    <row r="7" spans="1:6" x14ac:dyDescent="0.25">
      <c r="A7" s="164" t="s">
        <v>189</v>
      </c>
      <c r="B7" s="167">
        <f>'Stroški orodja'!E21</f>
        <v>0</v>
      </c>
    </row>
    <row r="8" spans="1:6" x14ac:dyDescent="0.25">
      <c r="A8" s="164" t="s">
        <v>190</v>
      </c>
      <c r="B8" s="167">
        <f>'Materialni stroški'!E28</f>
        <v>0</v>
      </c>
    </row>
    <row r="9" spans="1:6" x14ac:dyDescent="0.25">
      <c r="A9" s="164" t="s">
        <v>191</v>
      </c>
      <c r="B9" s="167">
        <f>'Stroški zdravil'!G15</f>
        <v>0</v>
      </c>
    </row>
    <row r="10" spans="1:6" x14ac:dyDescent="0.25">
      <c r="A10" s="164" t="s">
        <v>192</v>
      </c>
      <c r="B10" s="167">
        <f>'Strošek embalaže'!D29</f>
        <v>0</v>
      </c>
    </row>
    <row r="11" spans="1:6" x14ac:dyDescent="0.25">
      <c r="A11" s="164" t="s">
        <v>205</v>
      </c>
      <c r="B11" s="167">
        <f>'Stroški vzdrževanja osn. sred.'!D17</f>
        <v>0</v>
      </c>
    </row>
    <row r="12" spans="1:6" x14ac:dyDescent="0.25">
      <c r="A12" s="164" t="s">
        <v>212</v>
      </c>
      <c r="B12" s="167">
        <f>Zavarovanje!B12</f>
        <v>0</v>
      </c>
    </row>
    <row r="13" spans="1:6" x14ac:dyDescent="0.25">
      <c r="A13" s="164" t="s">
        <v>251</v>
      </c>
      <c r="B13" s="269">
        <v>0</v>
      </c>
      <c r="C13" s="162"/>
      <c r="D13" s="162"/>
      <c r="E13" s="162"/>
    </row>
    <row r="14" spans="1:6" x14ac:dyDescent="0.25">
      <c r="A14" s="165" t="s">
        <v>193</v>
      </c>
      <c r="B14" s="167">
        <f>'Potni stroški'!F35</f>
        <v>0</v>
      </c>
      <c r="C14" s="162"/>
      <c r="D14" s="162"/>
      <c r="E14" s="162"/>
    </row>
    <row r="16" spans="1:6" ht="61.5" x14ac:dyDescent="0.35">
      <c r="A16" s="105" t="s">
        <v>198</v>
      </c>
      <c r="B16" s="106">
        <f>SUM(B6:B15)</f>
        <v>0</v>
      </c>
      <c r="C16" s="220" t="s">
        <v>252</v>
      </c>
      <c r="D16" s="268" t="s">
        <v>254</v>
      </c>
      <c r="E16" s="268"/>
      <c r="F16" s="221" t="s">
        <v>253</v>
      </c>
    </row>
    <row r="17" spans="1:7" ht="30" x14ac:dyDescent="0.25">
      <c r="C17" s="207" t="s">
        <v>244</v>
      </c>
      <c r="D17" s="207" t="s">
        <v>246</v>
      </c>
      <c r="E17" s="207" t="s">
        <v>247</v>
      </c>
      <c r="F17" s="207" t="s">
        <v>245</v>
      </c>
      <c r="G17" s="215" t="s">
        <v>248</v>
      </c>
    </row>
    <row r="18" spans="1:7" ht="18.75" x14ac:dyDescent="0.3">
      <c r="A18" s="168" t="s">
        <v>194</v>
      </c>
      <c r="B18" s="222" t="e">
        <f>B16/B2</f>
        <v>#DIV/0!</v>
      </c>
      <c r="C18" s="211">
        <v>0.27</v>
      </c>
      <c r="D18" s="212">
        <f>C18*B16</f>
        <v>0</v>
      </c>
      <c r="E18" s="212">
        <f>D18</f>
        <v>0</v>
      </c>
      <c r="F18" s="212"/>
      <c r="G18" s="219" t="e">
        <f>E18/F18</f>
        <v>#DIV/0!</v>
      </c>
    </row>
    <row r="19" spans="1:7" ht="18.75" x14ac:dyDescent="0.3">
      <c r="A19" s="224" t="s">
        <v>255</v>
      </c>
      <c r="B19" s="225" t="e">
        <f>B18/18</f>
        <v>#DIV/0!</v>
      </c>
      <c r="C19" s="211"/>
      <c r="D19" s="213"/>
      <c r="E19" s="213"/>
      <c r="F19" s="213"/>
      <c r="G19" s="216"/>
    </row>
    <row r="20" spans="1:7" x14ac:dyDescent="0.25">
      <c r="C20" s="204"/>
    </row>
    <row r="21" spans="1:7" x14ac:dyDescent="0.25">
      <c r="C21" s="204"/>
    </row>
    <row r="22" spans="1:7" ht="30.75" x14ac:dyDescent="0.3">
      <c r="A22" s="199" t="s">
        <v>229</v>
      </c>
      <c r="B22" s="200"/>
      <c r="C22" s="207" t="s">
        <v>244</v>
      </c>
      <c r="D22" s="207" t="s">
        <v>246</v>
      </c>
      <c r="E22" s="207" t="s">
        <v>247</v>
      </c>
      <c r="F22" s="207" t="s">
        <v>245</v>
      </c>
      <c r="G22" s="215" t="s">
        <v>248</v>
      </c>
    </row>
    <row r="23" spans="1:7" ht="18.75" x14ac:dyDescent="0.3">
      <c r="A23" s="202" t="s">
        <v>15</v>
      </c>
      <c r="B23" s="203">
        <f>'Osnovna sredstva - AM'!G62</f>
        <v>0</v>
      </c>
      <c r="C23" s="211">
        <v>0.05</v>
      </c>
      <c r="D23" s="212">
        <f>B16*C23</f>
        <v>0</v>
      </c>
      <c r="E23" s="212">
        <f>B23+D23</f>
        <v>0</v>
      </c>
      <c r="F23" s="212"/>
      <c r="G23" s="219" t="e">
        <f>E23/F23</f>
        <v>#DIV/0!</v>
      </c>
    </row>
    <row r="24" spans="1:7" ht="18.75" x14ac:dyDescent="0.3">
      <c r="A24" s="170" t="s">
        <v>223</v>
      </c>
      <c r="B24" s="171">
        <f>'Osnovna sredstva - AM'!G72+'Materialni stroški'!E41</f>
        <v>0</v>
      </c>
      <c r="C24" s="211">
        <v>0.1</v>
      </c>
      <c r="D24" s="212">
        <f>B16*C24</f>
        <v>0</v>
      </c>
      <c r="E24" s="212">
        <f t="shared" ref="E24:E31" si="0">B24+D24</f>
        <v>0</v>
      </c>
      <c r="F24" s="212"/>
      <c r="G24" s="219" t="e">
        <f t="shared" ref="G24:G31" si="1">E24/F24</f>
        <v>#DIV/0!</v>
      </c>
    </row>
    <row r="25" spans="1:7" ht="18.75" x14ac:dyDescent="0.3">
      <c r="A25" s="168" t="s">
        <v>225</v>
      </c>
      <c r="B25" s="169">
        <f>'Osnovna sredstva - AM'!G81+'Materialni stroški'!E53</f>
        <v>0</v>
      </c>
      <c r="C25" s="211">
        <v>0.1</v>
      </c>
      <c r="D25" s="212">
        <f>B16*C25</f>
        <v>0</v>
      </c>
      <c r="E25" s="212">
        <f t="shared" si="0"/>
        <v>0</v>
      </c>
      <c r="F25" s="212"/>
      <c r="G25" s="219" t="e">
        <f t="shared" si="1"/>
        <v>#DIV/0!</v>
      </c>
    </row>
    <row r="26" spans="1:7" ht="18.75" x14ac:dyDescent="0.3">
      <c r="A26" s="170" t="s">
        <v>224</v>
      </c>
      <c r="B26" s="171">
        <f>'Osnovna sredstva - AM'!G90+'Materialni stroški'!E65</f>
        <v>0</v>
      </c>
      <c r="C26" s="211">
        <v>9.5000000000000001E-2</v>
      </c>
      <c r="D26" s="212">
        <f>B16*C26</f>
        <v>0</v>
      </c>
      <c r="E26" s="212">
        <f t="shared" si="0"/>
        <v>0</v>
      </c>
      <c r="F26" s="212"/>
      <c r="G26" s="219" t="e">
        <f>E26/F26</f>
        <v>#DIV/0!</v>
      </c>
    </row>
    <row r="27" spans="1:7" ht="18.75" x14ac:dyDescent="0.3">
      <c r="A27" s="168" t="s">
        <v>226</v>
      </c>
      <c r="B27" s="169">
        <f>'Osnovna sredstva - AM'!G99</f>
        <v>0</v>
      </c>
      <c r="C27" s="211">
        <v>5.0000000000000001E-3</v>
      </c>
      <c r="D27" s="212">
        <f>B16*C27</f>
        <v>0</v>
      </c>
      <c r="E27" s="212">
        <f t="shared" si="0"/>
        <v>0</v>
      </c>
      <c r="F27" s="212"/>
      <c r="G27" s="219" t="e">
        <f>E27/F27</f>
        <v>#DIV/0!</v>
      </c>
    </row>
    <row r="28" spans="1:7" x14ac:dyDescent="0.25">
      <c r="C28" s="204"/>
      <c r="D28" s="8"/>
      <c r="E28" s="8"/>
      <c r="F28" s="8"/>
      <c r="G28" s="217"/>
    </row>
    <row r="29" spans="1:7" ht="30.75" x14ac:dyDescent="0.3">
      <c r="A29" s="199" t="s">
        <v>227</v>
      </c>
      <c r="B29" s="208"/>
      <c r="C29" s="207" t="s">
        <v>244</v>
      </c>
      <c r="D29" s="207" t="s">
        <v>246</v>
      </c>
      <c r="E29" s="207" t="s">
        <v>247</v>
      </c>
      <c r="F29" s="207" t="s">
        <v>249</v>
      </c>
      <c r="G29" s="215" t="s">
        <v>248</v>
      </c>
    </row>
    <row r="30" spans="1:7" ht="18.75" x14ac:dyDescent="0.3">
      <c r="A30" s="170" t="s">
        <v>242</v>
      </c>
      <c r="B30" s="206">
        <f>'Osnovna sredstva - AM'!G105+'Materialni stroški'!E90</f>
        <v>0</v>
      </c>
      <c r="C30" s="211">
        <v>0.08</v>
      </c>
      <c r="D30" s="212">
        <f>C30*B16</f>
        <v>0</v>
      </c>
      <c r="E30" s="212">
        <f t="shared" si="0"/>
        <v>0</v>
      </c>
      <c r="F30" s="212"/>
      <c r="G30" s="219" t="e">
        <f t="shared" si="1"/>
        <v>#DIV/0!</v>
      </c>
    </row>
    <row r="31" spans="1:7" ht="18.75" x14ac:dyDescent="0.3">
      <c r="A31" s="168" t="s">
        <v>228</v>
      </c>
      <c r="B31" s="205">
        <f>'Osnovna sredstva - AM'!G112+'Materialni stroški'!E77</f>
        <v>0</v>
      </c>
      <c r="C31" s="211">
        <v>0.3</v>
      </c>
      <c r="D31" s="212">
        <f>C31*B16</f>
        <v>0</v>
      </c>
      <c r="E31" s="212">
        <f t="shared" si="0"/>
        <v>0</v>
      </c>
      <c r="F31" s="212"/>
      <c r="G31" s="219" t="e">
        <f t="shared" si="1"/>
        <v>#DIV/0!</v>
      </c>
    </row>
    <row r="32" spans="1:7" ht="23.25" x14ac:dyDescent="0.35">
      <c r="A32" s="223" t="s">
        <v>256</v>
      </c>
      <c r="B32" s="223">
        <f>B16+B23+B24+B25+B26+B27+B30+B31</f>
        <v>0</v>
      </c>
      <c r="C32" s="209">
        <f>SUM(C18:C31)</f>
        <v>1</v>
      </c>
      <c r="D32" s="210">
        <f>SUM(D18:D31)</f>
        <v>0</v>
      </c>
      <c r="E32" s="210">
        <f>SUM(E18:E31)</f>
        <v>0</v>
      </c>
      <c r="F32" s="210"/>
      <c r="G32" s="218"/>
    </row>
    <row r="34" spans="1:1" x14ac:dyDescent="0.25">
      <c r="A34" s="4" t="s">
        <v>243</v>
      </c>
    </row>
  </sheetData>
  <mergeCells count="2">
    <mergeCell ref="A1:B1"/>
    <mergeCell ref="D16:E16"/>
  </mergeCells>
  <pageMargins left="0.7" right="0.7" top="0.75" bottom="0.75" header="0.3" footer="0.3"/>
  <pageSetup paperSize="9" orientation="portrait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D39FE-BD69-4695-A269-621442038400}">
  <dimension ref="A1:B6"/>
  <sheetViews>
    <sheetView workbookViewId="0">
      <selection activeCell="B3" sqref="B3"/>
    </sheetView>
  </sheetViews>
  <sheetFormatPr defaultRowHeight="15" x14ac:dyDescent="0.25"/>
  <cols>
    <col min="1" max="1" width="37.5703125" bestFit="1" customWidth="1"/>
    <col min="2" max="2" width="18.140625" style="6" customWidth="1"/>
  </cols>
  <sheetData>
    <row r="1" spans="1:2" x14ac:dyDescent="0.25">
      <c r="A1" s="181" t="s">
        <v>213</v>
      </c>
    </row>
    <row r="3" spans="1:2" ht="18.75" x14ac:dyDescent="0.3">
      <c r="A3" s="178" t="s">
        <v>186</v>
      </c>
      <c r="B3" s="169">
        <f>Prihodki!C12</f>
        <v>0</v>
      </c>
    </row>
    <row r="4" spans="1:2" ht="18.75" x14ac:dyDescent="0.3">
      <c r="A4" s="179" t="s">
        <v>187</v>
      </c>
      <c r="B4" s="180">
        <f>' Stroški skupaj in lastna cena'!B32</f>
        <v>0</v>
      </c>
    </row>
    <row r="5" spans="1:2" x14ac:dyDescent="0.25">
      <c r="A5" s="71"/>
      <c r="B5" s="175"/>
    </row>
    <row r="6" spans="1:2" ht="23.25" x14ac:dyDescent="0.35">
      <c r="A6" s="176" t="s">
        <v>188</v>
      </c>
      <c r="B6" s="177">
        <f>B3-B4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13</vt:i4>
      </vt:variant>
    </vt:vector>
  </HeadingPairs>
  <TitlesOfParts>
    <vt:vector size="13" baseType="lpstr">
      <vt:lpstr>Osnovni podatki čebelarstva</vt:lpstr>
      <vt:lpstr>Prihodki</vt:lpstr>
      <vt:lpstr>Osnovna sredstva - AM</vt:lpstr>
      <vt:lpstr>Stroški vzdrževanja osn. sred.</vt:lpstr>
      <vt:lpstr>Stroški orodja</vt:lpstr>
      <vt:lpstr>Materialni stroški</vt:lpstr>
      <vt:lpstr>Stroški zdravil</vt:lpstr>
      <vt:lpstr>Strošek embalaže</vt:lpstr>
      <vt:lpstr>Zavarovanje</vt:lpstr>
      <vt:lpstr>Potni stroški</vt:lpstr>
      <vt:lpstr>Strošek dela</vt:lpstr>
      <vt:lpstr> Stroški skupaj in lastna cena</vt:lpstr>
      <vt:lpstr>Skupaj dohodek zaslužek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Administracija - ČZS</cp:lastModifiedBy>
  <cp:lastPrinted>2018-12-21T07:52:22Z</cp:lastPrinted>
  <dcterms:created xsi:type="dcterms:W3CDTF">2018-06-11T07:02:00Z</dcterms:created>
  <dcterms:modified xsi:type="dcterms:W3CDTF">2026-08-04T12:29:43Z</dcterms:modified>
</cp:coreProperties>
</file>